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xVal>
          <yVal>
            <numRef>
              <f>gráficos!$B$7:$B$1394</f>
              <numCache>
                <formatCode>General</formatCode>
                <ptCount val="138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  <c r="AA2" t="n">
        <v>131.3580913610722</v>
      </c>
      <c r="AB2" t="n">
        <v>179.7299357101325</v>
      </c>
      <c r="AC2" t="n">
        <v>162.5767628985568</v>
      </c>
      <c r="AD2" t="n">
        <v>131358.0913610722</v>
      </c>
      <c r="AE2" t="n">
        <v>179729.9357101325</v>
      </c>
      <c r="AF2" t="n">
        <v>3.397284722240702e-06</v>
      </c>
      <c r="AG2" t="n">
        <v>13</v>
      </c>
      <c r="AH2" t="n">
        <v>162576.7628985568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  <c r="AA3" t="n">
        <v>118.9624484158552</v>
      </c>
      <c r="AB3" t="n">
        <v>162.7696701753237</v>
      </c>
      <c r="AC3" t="n">
        <v>147.2351613025025</v>
      </c>
      <c r="AD3" t="n">
        <v>118962.4484158552</v>
      </c>
      <c r="AE3" t="n">
        <v>162769.6701753237</v>
      </c>
      <c r="AF3" t="n">
        <v>3.700481561089685e-06</v>
      </c>
      <c r="AG3" t="n">
        <v>12</v>
      </c>
      <c r="AH3" t="n">
        <v>147235.1613025026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  <c r="AA4" t="n">
        <v>109.3519458561131</v>
      </c>
      <c r="AB4" t="n">
        <v>149.6201565876416</v>
      </c>
      <c r="AC4" t="n">
        <v>135.3406188361664</v>
      </c>
      <c r="AD4" t="n">
        <v>109351.9458561131</v>
      </c>
      <c r="AE4" t="n">
        <v>149620.1565876416</v>
      </c>
      <c r="AF4" t="n">
        <v>3.882943250912186e-06</v>
      </c>
      <c r="AG4" t="n">
        <v>11</v>
      </c>
      <c r="AH4" t="n">
        <v>135340.6188361665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  <c r="AA5" t="n">
        <v>107.4444171425775</v>
      </c>
      <c r="AB5" t="n">
        <v>147.0101916475559</v>
      </c>
      <c r="AC5" t="n">
        <v>132.9797452868529</v>
      </c>
      <c r="AD5" t="n">
        <v>107444.4171425775</v>
      </c>
      <c r="AE5" t="n">
        <v>147010.1916475559</v>
      </c>
      <c r="AF5" t="n">
        <v>4.023817297864161e-06</v>
      </c>
      <c r="AG5" t="n">
        <v>11</v>
      </c>
      <c r="AH5" t="n">
        <v>132979.7452868529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105.8294905767772</v>
      </c>
      <c r="AB6" t="n">
        <v>144.8005778746972</v>
      </c>
      <c r="AC6" t="n">
        <v>130.9810139512628</v>
      </c>
      <c r="AD6" t="n">
        <v>105829.4905767772</v>
      </c>
      <c r="AE6" t="n">
        <v>144800.5778746972</v>
      </c>
      <c r="AF6" t="n">
        <v>4.150643235531524e-06</v>
      </c>
      <c r="AG6" t="n">
        <v>11</v>
      </c>
      <c r="AH6" t="n">
        <v>130981.0139512628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  <c r="AA7" t="n">
        <v>104.5453730730169</v>
      </c>
      <c r="AB7" t="n">
        <v>143.0435916547873</v>
      </c>
      <c r="AC7" t="n">
        <v>129.3917120302348</v>
      </c>
      <c r="AD7" t="n">
        <v>104545.3730730169</v>
      </c>
      <c r="AE7" t="n">
        <v>143043.5916547873</v>
      </c>
      <c r="AF7" t="n">
        <v>4.254907058287239e-06</v>
      </c>
      <c r="AG7" t="n">
        <v>11</v>
      </c>
      <c r="AH7" t="n">
        <v>129391.7120302348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  <c r="AA8" t="n">
        <v>96.80010139337023</v>
      </c>
      <c r="AB8" t="n">
        <v>132.4461692454293</v>
      </c>
      <c r="AC8" t="n">
        <v>119.8056927420468</v>
      </c>
      <c r="AD8" t="n">
        <v>96800.10139337022</v>
      </c>
      <c r="AE8" t="n">
        <v>132446.1692454293</v>
      </c>
      <c r="AF8" t="n">
        <v>4.328651445487575e-06</v>
      </c>
      <c r="AG8" t="n">
        <v>10</v>
      </c>
      <c r="AH8" t="n">
        <v>119805.6927420468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  <c r="AA9" t="n">
        <v>97.02594278545284</v>
      </c>
      <c r="AB9" t="n">
        <v>132.7551754014956</v>
      </c>
      <c r="AC9" t="n">
        <v>120.0852077842711</v>
      </c>
      <c r="AD9" t="n">
        <v>97025.94278545285</v>
      </c>
      <c r="AE9" t="n">
        <v>132755.1754014956</v>
      </c>
      <c r="AF9" t="n">
        <v>4.327210613766075e-06</v>
      </c>
      <c r="AG9" t="n">
        <v>10</v>
      </c>
      <c r="AH9" t="n">
        <v>120085.2077842711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96.0324772976754</v>
      </c>
      <c r="AB10" t="n">
        <v>131.3958720925151</v>
      </c>
      <c r="AC10" t="n">
        <v>118.8556344753051</v>
      </c>
      <c r="AD10" t="n">
        <v>96032.4772976754</v>
      </c>
      <c r="AE10" t="n">
        <v>131395.8720925151</v>
      </c>
      <c r="AF10" t="n">
        <v>4.408617606030746e-06</v>
      </c>
      <c r="AG10" t="n">
        <v>10</v>
      </c>
      <c r="AH10" t="n">
        <v>118855.6344753051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95.61125721738703</v>
      </c>
      <c r="AB11" t="n">
        <v>130.8195401957465</v>
      </c>
      <c r="AC11" t="n">
        <v>118.334306885877</v>
      </c>
      <c r="AD11" t="n">
        <v>95611.25721738703</v>
      </c>
      <c r="AE11" t="n">
        <v>130819.5401957465</v>
      </c>
      <c r="AF11" t="n">
        <v>4.445522545806402e-06</v>
      </c>
      <c r="AG11" t="n">
        <v>10</v>
      </c>
      <c r="AH11" t="n">
        <v>118334.306885877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95.18933641464589</v>
      </c>
      <c r="AB12" t="n">
        <v>130.2422495396042</v>
      </c>
      <c r="AC12" t="n">
        <v>117.8121120397243</v>
      </c>
      <c r="AD12" t="n">
        <v>95189.33641464589</v>
      </c>
      <c r="AE12" t="n">
        <v>130242.2495396042</v>
      </c>
      <c r="AF12" t="n">
        <v>4.483377124671228e-06</v>
      </c>
      <c r="AG12" t="n">
        <v>10</v>
      </c>
      <c r="AH12" t="n">
        <v>117812.1120397242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94.78361741715685</v>
      </c>
      <c r="AB13" t="n">
        <v>129.6871269081811</v>
      </c>
      <c r="AC13" t="n">
        <v>117.3099695331244</v>
      </c>
      <c r="AD13" t="n">
        <v>94783.61741715684</v>
      </c>
      <c r="AE13" t="n">
        <v>129687.1269081811</v>
      </c>
      <c r="AF13" t="n">
        <v>4.521722896168384e-06</v>
      </c>
      <c r="AG13" t="n">
        <v>10</v>
      </c>
      <c r="AH13" t="n">
        <v>117309.9695331244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  <c r="AA14" t="n">
        <v>94.75855651329711</v>
      </c>
      <c r="AB14" t="n">
        <v>129.6528374739111</v>
      </c>
      <c r="AC14" t="n">
        <v>117.2789526343357</v>
      </c>
      <c r="AD14" t="n">
        <v>94758.55651329711</v>
      </c>
      <c r="AE14" t="n">
        <v>129652.8374739111</v>
      </c>
      <c r="AF14" t="n">
        <v>4.517236670126445e-06</v>
      </c>
      <c r="AG14" t="n">
        <v>10</v>
      </c>
      <c r="AH14" t="n">
        <v>117278.9526343357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94.3938065742812</v>
      </c>
      <c r="AB15" t="n">
        <v>129.1537705157182</v>
      </c>
      <c r="AC15" t="n">
        <v>116.8275159261877</v>
      </c>
      <c r="AD15" t="n">
        <v>94393.8065742812</v>
      </c>
      <c r="AE15" t="n">
        <v>129153.7705157182</v>
      </c>
      <c r="AF15" t="n">
        <v>4.556171872782395e-06</v>
      </c>
      <c r="AG15" t="n">
        <v>10</v>
      </c>
      <c r="AH15" t="n">
        <v>116827.5159261877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93.77688772954994</v>
      </c>
      <c r="AB16" t="n">
        <v>128.3096749358187</v>
      </c>
      <c r="AC16" t="n">
        <v>116.0639796437379</v>
      </c>
      <c r="AD16" t="n">
        <v>93776.88772954994</v>
      </c>
      <c r="AE16" t="n">
        <v>128309.6749358187</v>
      </c>
      <c r="AF16" t="n">
        <v>4.611774878762044e-06</v>
      </c>
      <c r="AG16" t="n">
        <v>10</v>
      </c>
      <c r="AH16" t="n">
        <v>116063.9796437379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  <c r="AA17" t="n">
        <v>93.88966490632041</v>
      </c>
      <c r="AB17" t="n">
        <v>128.4639816444539</v>
      </c>
      <c r="AC17" t="n">
        <v>116.2035595366718</v>
      </c>
      <c r="AD17" t="n">
        <v>93889.66490632041</v>
      </c>
      <c r="AE17" t="n">
        <v>128463.9816444539</v>
      </c>
      <c r="AF17" t="n">
        <v>4.595074329262856e-06</v>
      </c>
      <c r="AG17" t="n">
        <v>10</v>
      </c>
      <c r="AH17" t="n">
        <v>116203.5595366718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93.46291651272348</v>
      </c>
      <c r="AB18" t="n">
        <v>127.8800856655245</v>
      </c>
      <c r="AC18" t="n">
        <v>115.6753897704681</v>
      </c>
      <c r="AD18" t="n">
        <v>93462.91651272349</v>
      </c>
      <c r="AE18" t="n">
        <v>127880.0856655245</v>
      </c>
      <c r="AF18" t="n">
        <v>4.634795440130532e-06</v>
      </c>
      <c r="AG18" t="n">
        <v>10</v>
      </c>
      <c r="AH18" t="n">
        <v>115675.3897704681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93.5345665918896</v>
      </c>
      <c r="AB19" t="n">
        <v>127.9781204648179</v>
      </c>
      <c r="AC19" t="n">
        <v>115.7640682661097</v>
      </c>
      <c r="AD19" t="n">
        <v>93534.5665918896</v>
      </c>
      <c r="AE19" t="n">
        <v>127978.1204648179</v>
      </c>
      <c r="AF19" t="n">
        <v>4.630079990860174e-06</v>
      </c>
      <c r="AG19" t="n">
        <v>10</v>
      </c>
      <c r="AH19" t="n">
        <v>115764.0682661097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93.45837825836109</v>
      </c>
      <c r="AB20" t="n">
        <v>127.8738762256922</v>
      </c>
      <c r="AC20" t="n">
        <v>115.6697729508584</v>
      </c>
      <c r="AD20" t="n">
        <v>93458.37825836109</v>
      </c>
      <c r="AE20" t="n">
        <v>127873.8762256922</v>
      </c>
      <c r="AF20" t="n">
        <v>4.629163097946492e-06</v>
      </c>
      <c r="AG20" t="n">
        <v>10</v>
      </c>
      <c r="AH20" t="n">
        <v>115669.7729508584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93.01485379842055</v>
      </c>
      <c r="AB21" t="n">
        <v>127.2670264926837</v>
      </c>
      <c r="AC21" t="n">
        <v>115.120840104649</v>
      </c>
      <c r="AD21" t="n">
        <v>93014.85379842055</v>
      </c>
      <c r="AE21" t="n">
        <v>127267.0264926837</v>
      </c>
      <c r="AF21" t="n">
        <v>4.674123596892346e-06</v>
      </c>
      <c r="AG21" t="n">
        <v>10</v>
      </c>
      <c r="AH21" t="n">
        <v>115120.840104649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92.88045457344917</v>
      </c>
      <c r="AB22" t="n">
        <v>127.0831355438026</v>
      </c>
      <c r="AC22" t="n">
        <v>114.9544994498366</v>
      </c>
      <c r="AD22" t="n">
        <v>92880.45457344917</v>
      </c>
      <c r="AE22" t="n">
        <v>127083.1355438026</v>
      </c>
      <c r="AF22" t="n">
        <v>4.674320073945278e-06</v>
      </c>
      <c r="AG22" t="n">
        <v>10</v>
      </c>
      <c r="AH22" t="n">
        <v>114954.4994498366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92.79884083940131</v>
      </c>
      <c r="AB23" t="n">
        <v>126.9714680323345</v>
      </c>
      <c r="AC23" t="n">
        <v>114.8534893289366</v>
      </c>
      <c r="AD23" t="n">
        <v>92798.84083940131</v>
      </c>
      <c r="AE23" t="n">
        <v>126971.4680323345</v>
      </c>
      <c r="AF23" t="n">
        <v>4.672289811064984e-06</v>
      </c>
      <c r="AG23" t="n">
        <v>10</v>
      </c>
      <c r="AH23" t="n">
        <v>114853.4893289366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  <c r="AA24" t="n">
        <v>92.16592601705139</v>
      </c>
      <c r="AB24" t="n">
        <v>126.1054860501645</v>
      </c>
      <c r="AC24" t="n">
        <v>114.0701554517313</v>
      </c>
      <c r="AD24" t="n">
        <v>92165.92601705139</v>
      </c>
      <c r="AE24" t="n">
        <v>126105.4860501645</v>
      </c>
      <c r="AF24" t="n">
        <v>4.730970957540562e-06</v>
      </c>
      <c r="AG24" t="n">
        <v>10</v>
      </c>
      <c r="AH24" t="n">
        <v>114070.1554517313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92.29169438467633</v>
      </c>
      <c r="AB25" t="n">
        <v>126.2775678792576</v>
      </c>
      <c r="AC25" t="n">
        <v>114.2258140325742</v>
      </c>
      <c r="AD25" t="n">
        <v>92291.69438467633</v>
      </c>
      <c r="AE25" t="n">
        <v>126277.5678792576</v>
      </c>
      <c r="AF25" t="n">
        <v>4.720917881665561e-06</v>
      </c>
      <c r="AG25" t="n">
        <v>10</v>
      </c>
      <c r="AH25" t="n">
        <v>114225.8140325742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92.40436853152421</v>
      </c>
      <c r="AB26" t="n">
        <v>126.4317336178074</v>
      </c>
      <c r="AC26" t="n">
        <v>114.3652664094098</v>
      </c>
      <c r="AD26" t="n">
        <v>92404.36853152422</v>
      </c>
      <c r="AE26" t="n">
        <v>126431.7336178074</v>
      </c>
      <c r="AF26" t="n">
        <v>4.707360965013279e-06</v>
      </c>
      <c r="AG26" t="n">
        <v>10</v>
      </c>
      <c r="AH26" t="n">
        <v>114365.2664094098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  <c r="AA27" t="n">
        <v>92.2514763565699</v>
      </c>
      <c r="AB27" t="n">
        <v>126.2225397989082</v>
      </c>
      <c r="AC27" t="n">
        <v>114.176037754981</v>
      </c>
      <c r="AD27" t="n">
        <v>92251.4763565699</v>
      </c>
      <c r="AE27" t="n">
        <v>126222.5397989082</v>
      </c>
      <c r="AF27" t="n">
        <v>4.708474334979891e-06</v>
      </c>
      <c r="AG27" t="n">
        <v>10</v>
      </c>
      <c r="AH27" t="n">
        <v>114176.0377549809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84.90909557405031</v>
      </c>
      <c r="AB28" t="n">
        <v>116.1763704892912</v>
      </c>
      <c r="AC28" t="n">
        <v>105.0886607443834</v>
      </c>
      <c r="AD28" t="n">
        <v>84909.09557405031</v>
      </c>
      <c r="AE28" t="n">
        <v>116176.3704892912</v>
      </c>
      <c r="AF28" t="n">
        <v>4.752517941012064e-06</v>
      </c>
      <c r="AG28" t="n">
        <v>9</v>
      </c>
      <c r="AH28" t="n">
        <v>105088.6607443834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84.88078008136245</v>
      </c>
      <c r="AB29" t="n">
        <v>116.1376279830043</v>
      </c>
      <c r="AC29" t="n">
        <v>105.0536157685211</v>
      </c>
      <c r="AD29" t="n">
        <v>84880.78008136245</v>
      </c>
      <c r="AE29" t="n">
        <v>116137.6279830043</v>
      </c>
      <c r="AF29" t="n">
        <v>4.754613696243335e-06</v>
      </c>
      <c r="AG29" t="n">
        <v>9</v>
      </c>
      <c r="AH29" t="n">
        <v>105053.6157685211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84.86922290810145</v>
      </c>
      <c r="AB30" t="n">
        <v>116.1218149486821</v>
      </c>
      <c r="AC30" t="n">
        <v>105.0393119080008</v>
      </c>
      <c r="AD30" t="n">
        <v>84869.22290810145</v>
      </c>
      <c r="AE30" t="n">
        <v>116121.8149486821</v>
      </c>
      <c r="AF30" t="n">
        <v>4.753860534207097e-06</v>
      </c>
      <c r="AG30" t="n">
        <v>9</v>
      </c>
      <c r="AH30" t="n">
        <v>105039.3119080008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84.84061538965007</v>
      </c>
      <c r="AB31" t="n">
        <v>116.0826728798623</v>
      </c>
      <c r="AC31" t="n">
        <v>105.0039055032929</v>
      </c>
      <c r="AD31" t="n">
        <v>84840.61538965006</v>
      </c>
      <c r="AE31" t="n">
        <v>116082.6728798623</v>
      </c>
      <c r="AF31" t="n">
        <v>4.75520312740213e-06</v>
      </c>
      <c r="AG31" t="n">
        <v>9</v>
      </c>
      <c r="AH31" t="n">
        <v>105003.9055032929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84.55068841313911</v>
      </c>
      <c r="AB32" t="n">
        <v>115.6859819999247</v>
      </c>
      <c r="AC32" t="n">
        <v>104.6450742441774</v>
      </c>
      <c r="AD32" t="n">
        <v>84550.68841313911</v>
      </c>
      <c r="AE32" t="n">
        <v>115685.9819999248</v>
      </c>
      <c r="AF32" t="n">
        <v>4.767319212332913e-06</v>
      </c>
      <c r="AG32" t="n">
        <v>9</v>
      </c>
      <c r="AH32" t="n">
        <v>104645.0742441774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84.61804101693667</v>
      </c>
      <c r="AB33" t="n">
        <v>115.7781368038277</v>
      </c>
      <c r="AC33" t="n">
        <v>104.7284339229359</v>
      </c>
      <c r="AD33" t="n">
        <v>84618.04101693667</v>
      </c>
      <c r="AE33" t="n">
        <v>115778.1368038277</v>
      </c>
      <c r="AF33" t="n">
        <v>4.751371824869962e-06</v>
      </c>
      <c r="AG33" t="n">
        <v>9</v>
      </c>
      <c r="AH33" t="n">
        <v>104728.4339229359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84.52628991989005</v>
      </c>
      <c r="AB34" t="n">
        <v>115.6525989050758</v>
      </c>
      <c r="AC34" t="n">
        <v>104.6148771850473</v>
      </c>
      <c r="AD34" t="n">
        <v>84526.28991989004</v>
      </c>
      <c r="AE34" t="n">
        <v>115652.5989050758</v>
      </c>
      <c r="AF34" t="n">
        <v>4.74793347644366e-06</v>
      </c>
      <c r="AG34" t="n">
        <v>9</v>
      </c>
      <c r="AH34" t="n">
        <v>104614.8771850473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84.11435641644394</v>
      </c>
      <c r="AB35" t="n">
        <v>115.0889733124376</v>
      </c>
      <c r="AC35" t="n">
        <v>104.1050432279168</v>
      </c>
      <c r="AD35" t="n">
        <v>84114.35641644394</v>
      </c>
      <c r="AE35" t="n">
        <v>115088.9733124376</v>
      </c>
      <c r="AF35" t="n">
        <v>4.796037608236418e-06</v>
      </c>
      <c r="AG35" t="n">
        <v>9</v>
      </c>
      <c r="AH35" t="n">
        <v>104105.0432279168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84.17028242499998</v>
      </c>
      <c r="AB36" t="n">
        <v>115.1654937446253</v>
      </c>
      <c r="AC36" t="n">
        <v>104.1742606574537</v>
      </c>
      <c r="AD36" t="n">
        <v>84170.28242499998</v>
      </c>
      <c r="AE36" t="n">
        <v>115165.4937446253</v>
      </c>
      <c r="AF36" t="n">
        <v>4.791747859247411e-06</v>
      </c>
      <c r="AG36" t="n">
        <v>9</v>
      </c>
      <c r="AH36" t="n">
        <v>104174.2606574537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84.1416490779223</v>
      </c>
      <c r="AB37" t="n">
        <v>115.1263163359395</v>
      </c>
      <c r="AC37" t="n">
        <v>104.138822285667</v>
      </c>
      <c r="AD37" t="n">
        <v>84141.64907792229</v>
      </c>
      <c r="AE37" t="n">
        <v>115126.3163359395</v>
      </c>
      <c r="AF37" t="n">
        <v>4.796594293219725e-06</v>
      </c>
      <c r="AG37" t="n">
        <v>9</v>
      </c>
      <c r="AH37" t="n">
        <v>104138.822285667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84.12507280305722</v>
      </c>
      <c r="AB38" t="n">
        <v>115.1036359453755</v>
      </c>
      <c r="AC38" t="n">
        <v>104.1183064797463</v>
      </c>
      <c r="AD38" t="n">
        <v>84125.07280305722</v>
      </c>
      <c r="AE38" t="n">
        <v>115103.6359453755</v>
      </c>
      <c r="AF38" t="n">
        <v>4.796987247325588e-06</v>
      </c>
      <c r="AG38" t="n">
        <v>9</v>
      </c>
      <c r="AH38" t="n">
        <v>104118.3064797463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83.90728945940965</v>
      </c>
      <c r="AB39" t="n">
        <v>114.805655166674</v>
      </c>
      <c r="AC39" t="n">
        <v>103.8487645683453</v>
      </c>
      <c r="AD39" t="n">
        <v>83907.28945940966</v>
      </c>
      <c r="AE39" t="n">
        <v>114805.655166674</v>
      </c>
      <c r="AF39" t="n">
        <v>4.805403014426159e-06</v>
      </c>
      <c r="AG39" t="n">
        <v>9</v>
      </c>
      <c r="AH39" t="n">
        <v>103848.7645683453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83.93150672045982</v>
      </c>
      <c r="AB40" t="n">
        <v>114.838790291633</v>
      </c>
      <c r="AC40" t="n">
        <v>103.8787373234837</v>
      </c>
      <c r="AD40" t="n">
        <v>83931.50672045982</v>
      </c>
      <c r="AE40" t="n">
        <v>114838.790291633</v>
      </c>
      <c r="AF40" t="n">
        <v>4.797576678484382e-06</v>
      </c>
      <c r="AG40" t="n">
        <v>9</v>
      </c>
      <c r="AH40" t="n">
        <v>103878.7373234837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83.90690089097198</v>
      </c>
      <c r="AB41" t="n">
        <v>114.8051235101952</v>
      </c>
      <c r="AC41" t="n">
        <v>103.8482836524146</v>
      </c>
      <c r="AD41" t="n">
        <v>83906.90089097199</v>
      </c>
      <c r="AE41" t="n">
        <v>114805.1235101952</v>
      </c>
      <c r="AF41" t="n">
        <v>4.787654587311336e-06</v>
      </c>
      <c r="AG41" t="n">
        <v>9</v>
      </c>
      <c r="AH41" t="n">
        <v>103848.2836524146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83.70422320745809</v>
      </c>
      <c r="AB42" t="n">
        <v>114.5278109621032</v>
      </c>
      <c r="AC42" t="n">
        <v>103.5974374247019</v>
      </c>
      <c r="AD42" t="n">
        <v>83704.22320745808</v>
      </c>
      <c r="AE42" t="n">
        <v>114527.8109621032</v>
      </c>
      <c r="AF42" t="n">
        <v>4.792893975389512e-06</v>
      </c>
      <c r="AG42" t="n">
        <v>9</v>
      </c>
      <c r="AH42" t="n">
        <v>103597.4374247019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  <c r="AA43" t="n">
        <v>83.62485685470016</v>
      </c>
      <c r="AB43" t="n">
        <v>114.4192184168635</v>
      </c>
      <c r="AC43" t="n">
        <v>103.4992087995692</v>
      </c>
      <c r="AD43" t="n">
        <v>83624.85685470015</v>
      </c>
      <c r="AE43" t="n">
        <v>114419.2184168635</v>
      </c>
      <c r="AF43" t="n">
        <v>4.787458110258404e-06</v>
      </c>
      <c r="AG43" t="n">
        <v>9</v>
      </c>
      <c r="AH43" t="n">
        <v>103499.2087995692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83.09591380379952</v>
      </c>
      <c r="AB44" t="n">
        <v>113.6954951993012</v>
      </c>
      <c r="AC44" t="n">
        <v>102.8445567101389</v>
      </c>
      <c r="AD44" t="n">
        <v>83095.91380379951</v>
      </c>
      <c r="AE44" t="n">
        <v>113695.4951993012</v>
      </c>
      <c r="AF44" t="n">
        <v>4.836544627315822e-06</v>
      </c>
      <c r="AG44" t="n">
        <v>9</v>
      </c>
      <c r="AH44" t="n">
        <v>102844.5567101389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  <c r="AA45" t="n">
        <v>82.95372708260604</v>
      </c>
      <c r="AB45" t="n">
        <v>113.5009490545289</v>
      </c>
      <c r="AC45" t="n">
        <v>102.6685777763764</v>
      </c>
      <c r="AD45" t="n">
        <v>82953.72708260604</v>
      </c>
      <c r="AE45" t="n">
        <v>113500.9490545289</v>
      </c>
      <c r="AF45" t="n">
        <v>4.84571355645263e-06</v>
      </c>
      <c r="AG45" t="n">
        <v>9</v>
      </c>
      <c r="AH45" t="n">
        <v>102668.5777763764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82.93212101673986</v>
      </c>
      <c r="AB46" t="n">
        <v>113.4713866820185</v>
      </c>
      <c r="AC46" t="n">
        <v>102.6418367952073</v>
      </c>
      <c r="AD46" t="n">
        <v>82932.12101673985</v>
      </c>
      <c r="AE46" t="n">
        <v>113471.3866820185</v>
      </c>
      <c r="AF46" t="n">
        <v>4.844698425012484e-06</v>
      </c>
      <c r="AG46" t="n">
        <v>9</v>
      </c>
      <c r="AH46" t="n">
        <v>102641.8367952073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82.99342498366978</v>
      </c>
      <c r="AB47" t="n">
        <v>113.5552654741121</v>
      </c>
      <c r="AC47" t="n">
        <v>102.7177103131081</v>
      </c>
      <c r="AD47" t="n">
        <v>82993.42498366979</v>
      </c>
      <c r="AE47" t="n">
        <v>113555.2654741121</v>
      </c>
      <c r="AF47" t="n">
        <v>4.834579856786505e-06</v>
      </c>
      <c r="AG47" t="n">
        <v>9</v>
      </c>
      <c r="AH47" t="n">
        <v>102717.7103131081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82.91745379854386</v>
      </c>
      <c r="AB48" t="n">
        <v>113.4513183470107</v>
      </c>
      <c r="AC48" t="n">
        <v>102.6236837539266</v>
      </c>
      <c r="AD48" t="n">
        <v>82917.45379854387</v>
      </c>
      <c r="AE48" t="n">
        <v>113451.3183470107</v>
      </c>
      <c r="AF48" t="n">
        <v>4.836937581421685e-06</v>
      </c>
      <c r="AG48" t="n">
        <v>9</v>
      </c>
      <c r="AH48" t="n">
        <v>102623.6837539266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82.8575305516616</v>
      </c>
      <c r="AB49" t="n">
        <v>113.3693287169994</v>
      </c>
      <c r="AC49" t="n">
        <v>102.5495190991303</v>
      </c>
      <c r="AD49" t="n">
        <v>82857.53055166159</v>
      </c>
      <c r="AE49" t="n">
        <v>113369.3287169994</v>
      </c>
      <c r="AF49" t="n">
        <v>4.835365764998231e-06</v>
      </c>
      <c r="AG49" t="n">
        <v>9</v>
      </c>
      <c r="AH49" t="n">
        <v>102549.5190991303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82.85575462754706</v>
      </c>
      <c r="AB50" t="n">
        <v>113.3668988192776</v>
      </c>
      <c r="AC50" t="n">
        <v>102.5473211074367</v>
      </c>
      <c r="AD50" t="n">
        <v>82855.75462754705</v>
      </c>
      <c r="AE50" t="n">
        <v>113366.8988192776</v>
      </c>
      <c r="AF50" t="n">
        <v>4.83399042562771e-06</v>
      </c>
      <c r="AG50" t="n">
        <v>9</v>
      </c>
      <c r="AH50" t="n">
        <v>102547.3211074367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  <c r="AA51" t="n">
        <v>82.65073827628389</v>
      </c>
      <c r="AB51" t="n">
        <v>113.0863864027964</v>
      </c>
      <c r="AC51" t="n">
        <v>102.2935804022828</v>
      </c>
      <c r="AD51" t="n">
        <v>82650.73827628388</v>
      </c>
      <c r="AE51" t="n">
        <v>113086.3864027964</v>
      </c>
      <c r="AF51" t="n">
        <v>4.843323085641963e-06</v>
      </c>
      <c r="AG51" t="n">
        <v>9</v>
      </c>
      <c r="AH51" t="n">
        <v>102293.5804022828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  <c r="AA52" t="n">
        <v>82.56517465710472</v>
      </c>
      <c r="AB52" t="n">
        <v>112.9693144842351</v>
      </c>
      <c r="AC52" t="n">
        <v>102.1876816633174</v>
      </c>
      <c r="AD52" t="n">
        <v>82565.17465710473</v>
      </c>
      <c r="AE52" t="n">
        <v>112969.3144842351</v>
      </c>
      <c r="AF52" t="n">
        <v>4.841718523043022e-06</v>
      </c>
      <c r="AG52" t="n">
        <v>9</v>
      </c>
      <c r="AH52" t="n">
        <v>102187.6816633174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82.67353369087417</v>
      </c>
      <c r="AB53" t="n">
        <v>113.1175760947015</v>
      </c>
      <c r="AC53" t="n">
        <v>102.3217933937675</v>
      </c>
      <c r="AD53" t="n">
        <v>82673.53369087416</v>
      </c>
      <c r="AE53" t="n">
        <v>113117.5760947015</v>
      </c>
      <c r="AF53" t="n">
        <v>4.834383379733574e-06</v>
      </c>
      <c r="AG53" t="n">
        <v>9</v>
      </c>
      <c r="AH53" t="n">
        <v>102321.7933937675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82.48342173548446</v>
      </c>
      <c r="AB54" t="n">
        <v>112.8574565301899</v>
      </c>
      <c r="AC54" t="n">
        <v>102.0864992754127</v>
      </c>
      <c r="AD54" t="n">
        <v>82483.42173548446</v>
      </c>
      <c r="AE54" t="n">
        <v>112857.4565301899</v>
      </c>
      <c r="AF54" t="n">
        <v>4.83399042562771e-06</v>
      </c>
      <c r="AG54" t="n">
        <v>9</v>
      </c>
      <c r="AH54" t="n">
        <v>102086.4992754127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82.37048847828771</v>
      </c>
      <c r="AB55" t="n">
        <v>112.7029362654297</v>
      </c>
      <c r="AC55" t="n">
        <v>101.9467262078506</v>
      </c>
      <c r="AD55" t="n">
        <v>82370.48847828771</v>
      </c>
      <c r="AE55" t="n">
        <v>112702.9362654297</v>
      </c>
      <c r="AF55" t="n">
        <v>4.834579856786505e-06</v>
      </c>
      <c r="AG55" t="n">
        <v>9</v>
      </c>
      <c r="AH55" t="n">
        <v>101946.7262078506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82.20771007482122</v>
      </c>
      <c r="AB56" t="n">
        <v>112.4802156725307</v>
      </c>
      <c r="AC56" t="n">
        <v>101.7452617557474</v>
      </c>
      <c r="AD56" t="n">
        <v>82207.71007482123</v>
      </c>
      <c r="AE56" t="n">
        <v>112480.2156725307</v>
      </c>
      <c r="AF56" t="n">
        <v>4.833793948574779e-06</v>
      </c>
      <c r="AG56" t="n">
        <v>9</v>
      </c>
      <c r="AH56" t="n">
        <v>101745.2617557474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81.87538929051239</v>
      </c>
      <c r="AB57" t="n">
        <v>112.0255197144812</v>
      </c>
      <c r="AC57" t="n">
        <v>101.3339613417643</v>
      </c>
      <c r="AD57" t="n">
        <v>81875.38929051239</v>
      </c>
      <c r="AE57" t="n">
        <v>112025.5197144813</v>
      </c>
      <c r="AF57" t="n">
        <v>4.842111477148884e-06</v>
      </c>
      <c r="AG57" t="n">
        <v>9</v>
      </c>
      <c r="AH57" t="n">
        <v>101333.9613417643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81.71362485316671</v>
      </c>
      <c r="AB58" t="n">
        <v>111.8041864747617</v>
      </c>
      <c r="AC58" t="n">
        <v>101.1337518358004</v>
      </c>
      <c r="AD58" t="n">
        <v>81713.62485316671</v>
      </c>
      <c r="AE58" t="n">
        <v>111804.1864747617</v>
      </c>
      <c r="AF58" t="n">
        <v>4.834776333839437e-06</v>
      </c>
      <c r="AG58" t="n">
        <v>9</v>
      </c>
      <c r="AH58" t="n">
        <v>101133.7518358004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  <c r="AA59" t="n">
        <v>81.62414013174644</v>
      </c>
      <c r="AB59" t="n">
        <v>111.6817495311273</v>
      </c>
      <c r="AC59" t="n">
        <v>101.0230001022251</v>
      </c>
      <c r="AD59" t="n">
        <v>81624.14013174645</v>
      </c>
      <c r="AE59" t="n">
        <v>111681.7495311273</v>
      </c>
      <c r="AF59" t="n">
        <v>4.830617569552385e-06</v>
      </c>
      <c r="AG59" t="n">
        <v>9</v>
      </c>
      <c r="AH59" t="n">
        <v>101023.0001022251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  <c r="AA60" t="n">
        <v>81.65515488937781</v>
      </c>
      <c r="AB60" t="n">
        <v>111.724185290793</v>
      </c>
      <c r="AC60" t="n">
        <v>101.0613858525473</v>
      </c>
      <c r="AD60" t="n">
        <v>81655.15488937781</v>
      </c>
      <c r="AE60" t="n">
        <v>111724.185290793</v>
      </c>
      <c r="AF60" t="n">
        <v>4.830224615446521e-06</v>
      </c>
      <c r="AG60" t="n">
        <v>9</v>
      </c>
      <c r="AH60" t="n">
        <v>101061.3858525473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7.9381</v>
      </c>
      <c r="E2" t="n">
        <v>12.6</v>
      </c>
      <c r="F2" t="n">
        <v>5.54</v>
      </c>
      <c r="G2" t="n">
        <v>4.56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100.36</v>
      </c>
      <c r="Q2" t="n">
        <v>203.61</v>
      </c>
      <c r="R2" t="n">
        <v>61.1</v>
      </c>
      <c r="S2" t="n">
        <v>13.05</v>
      </c>
      <c r="T2" t="n">
        <v>23392.36</v>
      </c>
      <c r="U2" t="n">
        <v>0.21</v>
      </c>
      <c r="V2" t="n">
        <v>0.67</v>
      </c>
      <c r="W2" t="n">
        <v>0.17</v>
      </c>
      <c r="X2" t="n">
        <v>1.5</v>
      </c>
      <c r="Y2" t="n">
        <v>1</v>
      </c>
      <c r="Z2" t="n">
        <v>10</v>
      </c>
      <c r="AA2" t="n">
        <v>195.1581728839441</v>
      </c>
      <c r="AB2" t="n">
        <v>267.02402191063</v>
      </c>
      <c r="AC2" t="n">
        <v>241.5396240301262</v>
      </c>
      <c r="AD2" t="n">
        <v>195158.1728839441</v>
      </c>
      <c r="AE2" t="n">
        <v>267024.0219106301</v>
      </c>
      <c r="AF2" t="n">
        <v>2.53614338128234e-06</v>
      </c>
      <c r="AG2" t="n">
        <v>17</v>
      </c>
      <c r="AH2" t="n">
        <v>241539.6240301262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8.9177</v>
      </c>
      <c r="E3" t="n">
        <v>11.21</v>
      </c>
      <c r="F3" t="n">
        <v>5.16</v>
      </c>
      <c r="G3" t="n">
        <v>5.63</v>
      </c>
      <c r="H3" t="n">
        <v>0.07000000000000001</v>
      </c>
      <c r="I3" t="n">
        <v>55</v>
      </c>
      <c r="J3" t="n">
        <v>297.17</v>
      </c>
      <c r="K3" t="n">
        <v>61.82</v>
      </c>
      <c r="L3" t="n">
        <v>1.25</v>
      </c>
      <c r="M3" t="n">
        <v>53</v>
      </c>
      <c r="N3" t="n">
        <v>84.09999999999999</v>
      </c>
      <c r="O3" t="n">
        <v>36885.7</v>
      </c>
      <c r="P3" t="n">
        <v>93.27</v>
      </c>
      <c r="Q3" t="n">
        <v>203.76</v>
      </c>
      <c r="R3" t="n">
        <v>49.2</v>
      </c>
      <c r="S3" t="n">
        <v>13.05</v>
      </c>
      <c r="T3" t="n">
        <v>17531.37</v>
      </c>
      <c r="U3" t="n">
        <v>0.27</v>
      </c>
      <c r="V3" t="n">
        <v>0.72</v>
      </c>
      <c r="W3" t="n">
        <v>0.14</v>
      </c>
      <c r="X3" t="n">
        <v>1.12</v>
      </c>
      <c r="Y3" t="n">
        <v>1</v>
      </c>
      <c r="Z3" t="n">
        <v>10</v>
      </c>
      <c r="AA3" t="n">
        <v>168.2422584214985</v>
      </c>
      <c r="AB3" t="n">
        <v>230.1964802967902</v>
      </c>
      <c r="AC3" t="n">
        <v>208.2268513001201</v>
      </c>
      <c r="AD3" t="n">
        <v>168242.2584214985</v>
      </c>
      <c r="AE3" t="n">
        <v>230196.4802967902</v>
      </c>
      <c r="AF3" t="n">
        <v>2.849115762117072e-06</v>
      </c>
      <c r="AG3" t="n">
        <v>15</v>
      </c>
      <c r="AH3" t="n">
        <v>208226.8513001201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9.6455</v>
      </c>
      <c r="E4" t="n">
        <v>10.37</v>
      </c>
      <c r="F4" t="n">
        <v>4.93</v>
      </c>
      <c r="G4" t="n">
        <v>6.72</v>
      </c>
      <c r="H4" t="n">
        <v>0.09</v>
      </c>
      <c r="I4" t="n">
        <v>44</v>
      </c>
      <c r="J4" t="n">
        <v>297.7</v>
      </c>
      <c r="K4" t="n">
        <v>61.82</v>
      </c>
      <c r="L4" t="n">
        <v>1.5</v>
      </c>
      <c r="M4" t="n">
        <v>42</v>
      </c>
      <c r="N4" t="n">
        <v>84.37</v>
      </c>
      <c r="O4" t="n">
        <v>36949.99</v>
      </c>
      <c r="P4" t="n">
        <v>88.89</v>
      </c>
      <c r="Q4" t="n">
        <v>203.6</v>
      </c>
      <c r="R4" t="n">
        <v>41.66</v>
      </c>
      <c r="S4" t="n">
        <v>13.05</v>
      </c>
      <c r="T4" t="n">
        <v>13815.65</v>
      </c>
      <c r="U4" t="n">
        <v>0.31</v>
      </c>
      <c r="V4" t="n">
        <v>0.76</v>
      </c>
      <c r="W4" t="n">
        <v>0.12</v>
      </c>
      <c r="X4" t="n">
        <v>0.88</v>
      </c>
      <c r="Y4" t="n">
        <v>1</v>
      </c>
      <c r="Z4" t="n">
        <v>10</v>
      </c>
      <c r="AA4" t="n">
        <v>153.8890829364153</v>
      </c>
      <c r="AB4" t="n">
        <v>210.5578323806971</v>
      </c>
      <c r="AC4" t="n">
        <v>190.4624883781173</v>
      </c>
      <c r="AD4" t="n">
        <v>153889.0829364154</v>
      </c>
      <c r="AE4" t="n">
        <v>210557.8323806971</v>
      </c>
      <c r="AF4" t="n">
        <v>3.081640566906289e-06</v>
      </c>
      <c r="AG4" t="n">
        <v>14</v>
      </c>
      <c r="AH4" t="n">
        <v>190462.4883781173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10.1609</v>
      </c>
      <c r="E5" t="n">
        <v>9.84</v>
      </c>
      <c r="F5" t="n">
        <v>4.79</v>
      </c>
      <c r="G5" t="n">
        <v>7.77</v>
      </c>
      <c r="H5" t="n">
        <v>0.1</v>
      </c>
      <c r="I5" t="n">
        <v>37</v>
      </c>
      <c r="J5" t="n">
        <v>298.22</v>
      </c>
      <c r="K5" t="n">
        <v>61.82</v>
      </c>
      <c r="L5" t="n">
        <v>1.75</v>
      </c>
      <c r="M5" t="n">
        <v>35</v>
      </c>
      <c r="N5" t="n">
        <v>84.65000000000001</v>
      </c>
      <c r="O5" t="n">
        <v>37014.39</v>
      </c>
      <c r="P5" t="n">
        <v>86.28</v>
      </c>
      <c r="Q5" t="n">
        <v>203.62</v>
      </c>
      <c r="R5" t="n">
        <v>37.51</v>
      </c>
      <c r="S5" t="n">
        <v>13.05</v>
      </c>
      <c r="T5" t="n">
        <v>11774.58</v>
      </c>
      <c r="U5" t="n">
        <v>0.35</v>
      </c>
      <c r="V5" t="n">
        <v>0.78</v>
      </c>
      <c r="W5" t="n">
        <v>0.11</v>
      </c>
      <c r="X5" t="n">
        <v>0.75</v>
      </c>
      <c r="Y5" t="n">
        <v>1</v>
      </c>
      <c r="Z5" t="n">
        <v>10</v>
      </c>
      <c r="AA5" t="n">
        <v>142.6128962007366</v>
      </c>
      <c r="AB5" t="n">
        <v>195.1292562187</v>
      </c>
      <c r="AC5" t="n">
        <v>176.5063938708737</v>
      </c>
      <c r="AD5" t="n">
        <v>142612.8962007366</v>
      </c>
      <c r="AE5" t="n">
        <v>195129.2562187</v>
      </c>
      <c r="AF5" t="n">
        <v>3.246305700718274e-06</v>
      </c>
      <c r="AG5" t="n">
        <v>13</v>
      </c>
      <c r="AH5" t="n">
        <v>176506.3938708737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10.672</v>
      </c>
      <c r="E6" t="n">
        <v>9.369999999999999</v>
      </c>
      <c r="F6" t="n">
        <v>4.65</v>
      </c>
      <c r="G6" t="n">
        <v>9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83.68000000000001</v>
      </c>
      <c r="Q6" t="n">
        <v>203.59</v>
      </c>
      <c r="R6" t="n">
        <v>33.04</v>
      </c>
      <c r="S6" t="n">
        <v>13.05</v>
      </c>
      <c r="T6" t="n">
        <v>9569.620000000001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138.7493703526812</v>
      </c>
      <c r="AB6" t="n">
        <v>189.8430097066625</v>
      </c>
      <c r="AC6" t="n">
        <v>171.7246593066497</v>
      </c>
      <c r="AD6" t="n">
        <v>138749.3703526812</v>
      </c>
      <c r="AE6" t="n">
        <v>189843.0097066625</v>
      </c>
      <c r="AF6" t="n">
        <v>3.409597027631944e-06</v>
      </c>
      <c r="AG6" t="n">
        <v>13</v>
      </c>
      <c r="AH6" t="n">
        <v>171724.6593066497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10.9449</v>
      </c>
      <c r="E7" t="n">
        <v>9.140000000000001</v>
      </c>
      <c r="F7" t="n">
        <v>4.58</v>
      </c>
      <c r="G7" t="n">
        <v>9.82</v>
      </c>
      <c r="H7" t="n">
        <v>0.13</v>
      </c>
      <c r="I7" t="n">
        <v>28</v>
      </c>
      <c r="J7" t="n">
        <v>299.26</v>
      </c>
      <c r="K7" t="n">
        <v>61.82</v>
      </c>
      <c r="L7" t="n">
        <v>2.25</v>
      </c>
      <c r="M7" t="n">
        <v>26</v>
      </c>
      <c r="N7" t="n">
        <v>85.19</v>
      </c>
      <c r="O7" t="n">
        <v>37143.54</v>
      </c>
      <c r="P7" t="n">
        <v>82.42</v>
      </c>
      <c r="Q7" t="n">
        <v>203.59</v>
      </c>
      <c r="R7" t="n">
        <v>30.95</v>
      </c>
      <c r="S7" t="n">
        <v>13.05</v>
      </c>
      <c r="T7" t="n">
        <v>8539.77</v>
      </c>
      <c r="U7" t="n">
        <v>0.42</v>
      </c>
      <c r="V7" t="n">
        <v>0.82</v>
      </c>
      <c r="W7" t="n">
        <v>0.1</v>
      </c>
      <c r="X7" t="n">
        <v>0.54</v>
      </c>
      <c r="Y7" t="n">
        <v>1</v>
      </c>
      <c r="Z7" t="n">
        <v>10</v>
      </c>
      <c r="AA7" t="n">
        <v>129.9286064712631</v>
      </c>
      <c r="AB7" t="n">
        <v>177.7740514194742</v>
      </c>
      <c r="AC7" t="n">
        <v>160.8075454594975</v>
      </c>
      <c r="AD7" t="n">
        <v>129928.6064712631</v>
      </c>
      <c r="AE7" t="n">
        <v>177774.0514194742</v>
      </c>
      <c r="AF7" t="n">
        <v>3.496785842178492e-06</v>
      </c>
      <c r="AG7" t="n">
        <v>12</v>
      </c>
      <c r="AH7" t="n">
        <v>160807.5454594975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11.2184</v>
      </c>
      <c r="E8" t="n">
        <v>8.91</v>
      </c>
      <c r="F8" t="n">
        <v>4.53</v>
      </c>
      <c r="G8" t="n">
        <v>10.87</v>
      </c>
      <c r="H8" t="n">
        <v>0.15</v>
      </c>
      <c r="I8" t="n">
        <v>25</v>
      </c>
      <c r="J8" t="n">
        <v>299.79</v>
      </c>
      <c r="K8" t="n">
        <v>61.82</v>
      </c>
      <c r="L8" t="n">
        <v>2.5</v>
      </c>
      <c r="M8" t="n">
        <v>23</v>
      </c>
      <c r="N8" t="n">
        <v>85.47</v>
      </c>
      <c r="O8" t="n">
        <v>37208.42</v>
      </c>
      <c r="P8" t="n">
        <v>81.23999999999999</v>
      </c>
      <c r="Q8" t="n">
        <v>203.56</v>
      </c>
      <c r="R8" t="n">
        <v>29.15</v>
      </c>
      <c r="S8" t="n">
        <v>13.05</v>
      </c>
      <c r="T8" t="n">
        <v>7656.55</v>
      </c>
      <c r="U8" t="n">
        <v>0.45</v>
      </c>
      <c r="V8" t="n">
        <v>0.83</v>
      </c>
      <c r="W8" t="n">
        <v>0.09</v>
      </c>
      <c r="X8" t="n">
        <v>0.49</v>
      </c>
      <c r="Y8" t="n">
        <v>1</v>
      </c>
      <c r="Z8" t="n">
        <v>10</v>
      </c>
      <c r="AA8" t="n">
        <v>128.2237895077088</v>
      </c>
      <c r="AB8" t="n">
        <v>175.4414456387241</v>
      </c>
      <c r="AC8" t="n">
        <v>158.6975603006287</v>
      </c>
      <c r="AD8" t="n">
        <v>128223.7895077088</v>
      </c>
      <c r="AE8" t="n">
        <v>175441.4456387241</v>
      </c>
      <c r="AF8" t="n">
        <v>3.584166350710851e-06</v>
      </c>
      <c r="AG8" t="n">
        <v>12</v>
      </c>
      <c r="AH8" t="n">
        <v>158697.5603006287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11.5255</v>
      </c>
      <c r="E9" t="n">
        <v>8.68</v>
      </c>
      <c r="F9" t="n">
        <v>4.46</v>
      </c>
      <c r="G9" t="n">
        <v>12.16</v>
      </c>
      <c r="H9" t="n">
        <v>0.16</v>
      </c>
      <c r="I9" t="n">
        <v>22</v>
      </c>
      <c r="J9" t="n">
        <v>300.32</v>
      </c>
      <c r="K9" t="n">
        <v>61.82</v>
      </c>
      <c r="L9" t="n">
        <v>2.75</v>
      </c>
      <c r="M9" t="n">
        <v>20</v>
      </c>
      <c r="N9" t="n">
        <v>85.73999999999999</v>
      </c>
      <c r="O9" t="n">
        <v>37273.29</v>
      </c>
      <c r="P9" t="n">
        <v>79.92</v>
      </c>
      <c r="Q9" t="n">
        <v>203.59</v>
      </c>
      <c r="R9" t="n">
        <v>26.95</v>
      </c>
      <c r="S9" t="n">
        <v>13.05</v>
      </c>
      <c r="T9" t="n">
        <v>6571.3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126.3973728954548</v>
      </c>
      <c r="AB9" t="n">
        <v>172.9424618540253</v>
      </c>
      <c r="AC9" t="n">
        <v>156.4370760209949</v>
      </c>
      <c r="AD9" t="n">
        <v>126397.3728954548</v>
      </c>
      <c r="AE9" t="n">
        <v>172942.4618540253</v>
      </c>
      <c r="AF9" t="n">
        <v>3.682281722448647e-06</v>
      </c>
      <c r="AG9" t="n">
        <v>12</v>
      </c>
      <c r="AH9" t="n">
        <v>156437.0760209949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11.7478</v>
      </c>
      <c r="E10" t="n">
        <v>8.51</v>
      </c>
      <c r="F10" t="n">
        <v>4.4</v>
      </c>
      <c r="G10" t="n">
        <v>13.21</v>
      </c>
      <c r="H10" t="n">
        <v>0.18</v>
      </c>
      <c r="I10" t="n">
        <v>20</v>
      </c>
      <c r="J10" t="n">
        <v>300.84</v>
      </c>
      <c r="K10" t="n">
        <v>61.82</v>
      </c>
      <c r="L10" t="n">
        <v>3</v>
      </c>
      <c r="M10" t="n">
        <v>18</v>
      </c>
      <c r="N10" t="n">
        <v>86.02</v>
      </c>
      <c r="O10" t="n">
        <v>37338.27</v>
      </c>
      <c r="P10" t="n">
        <v>78.87</v>
      </c>
      <c r="Q10" t="n">
        <v>203.61</v>
      </c>
      <c r="R10" t="n">
        <v>25.08</v>
      </c>
      <c r="S10" t="n">
        <v>13.05</v>
      </c>
      <c r="T10" t="n">
        <v>5645.13</v>
      </c>
      <c r="U10" t="n">
        <v>0.52</v>
      </c>
      <c r="V10" t="n">
        <v>0.85</v>
      </c>
      <c r="W10" t="n">
        <v>0.09</v>
      </c>
      <c r="X10" t="n">
        <v>0.36</v>
      </c>
      <c r="Y10" t="n">
        <v>1</v>
      </c>
      <c r="Z10" t="n">
        <v>10</v>
      </c>
      <c r="AA10" t="n">
        <v>125.0838705672783</v>
      </c>
      <c r="AB10" t="n">
        <v>171.145270020982</v>
      </c>
      <c r="AC10" t="n">
        <v>154.8114056541222</v>
      </c>
      <c r="AD10" t="n">
        <v>125083.8705672783</v>
      </c>
      <c r="AE10" t="n">
        <v>171145.270020982</v>
      </c>
      <c r="AF10" t="n">
        <v>3.753304344191768e-06</v>
      </c>
      <c r="AG10" t="n">
        <v>12</v>
      </c>
      <c r="AH10" t="n">
        <v>154811.4056541222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12.0309</v>
      </c>
      <c r="E11" t="n">
        <v>8.31</v>
      </c>
      <c r="F11" t="n">
        <v>4.31</v>
      </c>
      <c r="G11" t="n">
        <v>14.38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77.13</v>
      </c>
      <c r="Q11" t="n">
        <v>203.56</v>
      </c>
      <c r="R11" t="n">
        <v>22.57</v>
      </c>
      <c r="S11" t="n">
        <v>13.05</v>
      </c>
      <c r="T11" t="n">
        <v>4398.95</v>
      </c>
      <c r="U11" t="n">
        <v>0.58</v>
      </c>
      <c r="V11" t="n">
        <v>0.87</v>
      </c>
      <c r="W11" t="n">
        <v>0.07000000000000001</v>
      </c>
      <c r="X11" t="n">
        <v>0.27</v>
      </c>
      <c r="Y11" t="n">
        <v>1</v>
      </c>
      <c r="Z11" t="n">
        <v>10</v>
      </c>
      <c r="AA11" t="n">
        <v>116.3155671806419</v>
      </c>
      <c r="AB11" t="n">
        <v>159.1480904971479</v>
      </c>
      <c r="AC11" t="n">
        <v>143.9592201058918</v>
      </c>
      <c r="AD11" t="n">
        <v>116315.5671806419</v>
      </c>
      <c r="AE11" t="n">
        <v>159148.0904971479</v>
      </c>
      <c r="AF11" t="n">
        <v>3.843751956497109e-06</v>
      </c>
      <c r="AG11" t="n">
        <v>11</v>
      </c>
      <c r="AH11" t="n">
        <v>143959.2201058918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11.8906</v>
      </c>
      <c r="E12" t="n">
        <v>8.41</v>
      </c>
      <c r="F12" t="n">
        <v>4.41</v>
      </c>
      <c r="G12" t="n">
        <v>14.71</v>
      </c>
      <c r="H12" t="n">
        <v>0.21</v>
      </c>
      <c r="I12" t="n">
        <v>18</v>
      </c>
      <c r="J12" t="n">
        <v>301.9</v>
      </c>
      <c r="K12" t="n">
        <v>61.82</v>
      </c>
      <c r="L12" t="n">
        <v>3.5</v>
      </c>
      <c r="M12" t="n">
        <v>16</v>
      </c>
      <c r="N12" t="n">
        <v>86.58</v>
      </c>
      <c r="O12" t="n">
        <v>37468.6</v>
      </c>
      <c r="P12" t="n">
        <v>78.81</v>
      </c>
      <c r="Q12" t="n">
        <v>203.63</v>
      </c>
      <c r="R12" t="n">
        <v>25.69</v>
      </c>
      <c r="S12" t="n">
        <v>13.05</v>
      </c>
      <c r="T12" t="n">
        <v>5958.32</v>
      </c>
      <c r="U12" t="n">
        <v>0.51</v>
      </c>
      <c r="V12" t="n">
        <v>0.85</v>
      </c>
      <c r="W12" t="n">
        <v>0.09</v>
      </c>
      <c r="X12" t="n">
        <v>0.37</v>
      </c>
      <c r="Y12" t="n">
        <v>1</v>
      </c>
      <c r="Z12" t="n">
        <v>10</v>
      </c>
      <c r="AA12" t="n">
        <v>117.6110413905566</v>
      </c>
      <c r="AB12" t="n">
        <v>160.9206154634409</v>
      </c>
      <c r="AC12" t="n">
        <v>145.5625777771567</v>
      </c>
      <c r="AD12" t="n">
        <v>117611.0413905566</v>
      </c>
      <c r="AE12" t="n">
        <v>160920.6154634409</v>
      </c>
      <c r="AF12" t="n">
        <v>3.798927512814879e-06</v>
      </c>
      <c r="AG12" t="n">
        <v>11</v>
      </c>
      <c r="AH12" t="n">
        <v>145562.5777771568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12.1445</v>
      </c>
      <c r="E13" t="n">
        <v>8.23</v>
      </c>
      <c r="F13" t="n">
        <v>4.35</v>
      </c>
      <c r="G13" t="n">
        <v>16.31</v>
      </c>
      <c r="H13" t="n">
        <v>0.22</v>
      </c>
      <c r="I13" t="n">
        <v>16</v>
      </c>
      <c r="J13" t="n">
        <v>302.43</v>
      </c>
      <c r="K13" t="n">
        <v>61.82</v>
      </c>
      <c r="L13" t="n">
        <v>3.75</v>
      </c>
      <c r="M13" t="n">
        <v>14</v>
      </c>
      <c r="N13" t="n">
        <v>86.86</v>
      </c>
      <c r="O13" t="n">
        <v>37533.94</v>
      </c>
      <c r="P13" t="n">
        <v>77.56</v>
      </c>
      <c r="Q13" t="n">
        <v>203.56</v>
      </c>
      <c r="R13" t="n">
        <v>23.63</v>
      </c>
      <c r="S13" t="n">
        <v>13.05</v>
      </c>
      <c r="T13" t="n">
        <v>4940.9</v>
      </c>
      <c r="U13" t="n">
        <v>0.55</v>
      </c>
      <c r="V13" t="n">
        <v>0.86</v>
      </c>
      <c r="W13" t="n">
        <v>0.08</v>
      </c>
      <c r="X13" t="n">
        <v>0.31</v>
      </c>
      <c r="Y13" t="n">
        <v>1</v>
      </c>
      <c r="Z13" t="n">
        <v>10</v>
      </c>
      <c r="AA13" t="n">
        <v>116.1813821927774</v>
      </c>
      <c r="AB13" t="n">
        <v>158.9644926769279</v>
      </c>
      <c r="AC13" t="n">
        <v>143.7931446039524</v>
      </c>
      <c r="AD13" t="n">
        <v>116181.3821927774</v>
      </c>
      <c r="AE13" t="n">
        <v>158964.4926769279</v>
      </c>
      <c r="AF13" t="n">
        <v>3.880046017810733e-06</v>
      </c>
      <c r="AG13" t="n">
        <v>11</v>
      </c>
      <c r="AH13" t="n">
        <v>143793.1446039524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12.2612</v>
      </c>
      <c r="E14" t="n">
        <v>8.16</v>
      </c>
      <c r="F14" t="n">
        <v>4.33</v>
      </c>
      <c r="G14" t="n">
        <v>17.3</v>
      </c>
      <c r="H14" t="n">
        <v>0.24</v>
      </c>
      <c r="I14" t="n">
        <v>15</v>
      </c>
      <c r="J14" t="n">
        <v>302.96</v>
      </c>
      <c r="K14" t="n">
        <v>61.82</v>
      </c>
      <c r="L14" t="n">
        <v>4</v>
      </c>
      <c r="M14" t="n">
        <v>13</v>
      </c>
      <c r="N14" t="n">
        <v>87.14</v>
      </c>
      <c r="O14" t="n">
        <v>37599.4</v>
      </c>
      <c r="P14" t="n">
        <v>77.03</v>
      </c>
      <c r="Q14" t="n">
        <v>203.58</v>
      </c>
      <c r="R14" t="n">
        <v>22.98</v>
      </c>
      <c r="S14" t="n">
        <v>13.05</v>
      </c>
      <c r="T14" t="n">
        <v>4618.53</v>
      </c>
      <c r="U14" t="n">
        <v>0.57</v>
      </c>
      <c r="V14" t="n">
        <v>0.86</v>
      </c>
      <c r="W14" t="n">
        <v>0.08</v>
      </c>
      <c r="X14" t="n">
        <v>0.28</v>
      </c>
      <c r="Y14" t="n">
        <v>1</v>
      </c>
      <c r="Z14" t="n">
        <v>10</v>
      </c>
      <c r="AA14" t="n">
        <v>115.5695180355634</v>
      </c>
      <c r="AB14" t="n">
        <v>158.1273131434867</v>
      </c>
      <c r="AC14" t="n">
        <v>143.0358643101936</v>
      </c>
      <c r="AD14" t="n">
        <v>115569.5180355634</v>
      </c>
      <c r="AE14" t="n">
        <v>158127.3131434867</v>
      </c>
      <c r="AF14" t="n">
        <v>3.917330498051049e-06</v>
      </c>
      <c r="AG14" t="n">
        <v>11</v>
      </c>
      <c r="AH14" t="n">
        <v>143035.8643101936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12.3848</v>
      </c>
      <c r="E15" t="n">
        <v>8.07</v>
      </c>
      <c r="F15" t="n">
        <v>4.3</v>
      </c>
      <c r="G15" t="n">
        <v>18.43</v>
      </c>
      <c r="H15" t="n">
        <v>0.25</v>
      </c>
      <c r="I15" t="n">
        <v>14</v>
      </c>
      <c r="J15" t="n">
        <v>303.49</v>
      </c>
      <c r="K15" t="n">
        <v>61.82</v>
      </c>
      <c r="L15" t="n">
        <v>4.25</v>
      </c>
      <c r="M15" t="n">
        <v>12</v>
      </c>
      <c r="N15" t="n">
        <v>87.42</v>
      </c>
      <c r="O15" t="n">
        <v>37664.98</v>
      </c>
      <c r="P15" t="n">
        <v>76.52</v>
      </c>
      <c r="Q15" t="n">
        <v>203.56</v>
      </c>
      <c r="R15" t="n">
        <v>22.11</v>
      </c>
      <c r="S15" t="n">
        <v>13.05</v>
      </c>
      <c r="T15" t="n">
        <v>4188.83</v>
      </c>
      <c r="U15" t="n">
        <v>0.59</v>
      </c>
      <c r="V15" t="n">
        <v>0.87</v>
      </c>
      <c r="W15" t="n">
        <v>0.08</v>
      </c>
      <c r="X15" t="n">
        <v>0.26</v>
      </c>
      <c r="Y15" t="n">
        <v>1</v>
      </c>
      <c r="Z15" t="n">
        <v>10</v>
      </c>
      <c r="AA15" t="n">
        <v>114.9501330172222</v>
      </c>
      <c r="AB15" t="n">
        <v>157.2798432360542</v>
      </c>
      <c r="AC15" t="n">
        <v>142.2692757412948</v>
      </c>
      <c r="AD15" t="n">
        <v>114950.1330172222</v>
      </c>
      <c r="AE15" t="n">
        <v>157279.8432360542</v>
      </c>
      <c r="AF15" t="n">
        <v>3.956819459128195e-06</v>
      </c>
      <c r="AG15" t="n">
        <v>11</v>
      </c>
      <c r="AH15" t="n">
        <v>142269.2757412948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12.3669</v>
      </c>
      <c r="E16" t="n">
        <v>8.09</v>
      </c>
      <c r="F16" t="n">
        <v>4.31</v>
      </c>
      <c r="G16" t="n">
        <v>18.48</v>
      </c>
      <c r="H16" t="n">
        <v>0.26</v>
      </c>
      <c r="I16" t="n">
        <v>14</v>
      </c>
      <c r="J16" t="n">
        <v>304.03</v>
      </c>
      <c r="K16" t="n">
        <v>61.82</v>
      </c>
      <c r="L16" t="n">
        <v>4.5</v>
      </c>
      <c r="M16" t="n">
        <v>12</v>
      </c>
      <c r="N16" t="n">
        <v>87.7</v>
      </c>
      <c r="O16" t="n">
        <v>37730.68</v>
      </c>
      <c r="P16" t="n">
        <v>76.7</v>
      </c>
      <c r="Q16" t="n">
        <v>203.63</v>
      </c>
      <c r="R16" t="n">
        <v>22.44</v>
      </c>
      <c r="S16" t="n">
        <v>13.05</v>
      </c>
      <c r="T16" t="n">
        <v>4357.31</v>
      </c>
      <c r="U16" t="n">
        <v>0.58</v>
      </c>
      <c r="V16" t="n">
        <v>0.87</v>
      </c>
      <c r="W16" t="n">
        <v>0.08</v>
      </c>
      <c r="X16" t="n">
        <v>0.27</v>
      </c>
      <c r="Y16" t="n">
        <v>1</v>
      </c>
      <c r="Z16" t="n">
        <v>10</v>
      </c>
      <c r="AA16" t="n">
        <v>115.0899324947152</v>
      </c>
      <c r="AB16" t="n">
        <v>157.4711230486777</v>
      </c>
      <c r="AC16" t="n">
        <v>142.4423000770644</v>
      </c>
      <c r="AD16" t="n">
        <v>115089.9324947152</v>
      </c>
      <c r="AE16" t="n">
        <v>157471.1230486777</v>
      </c>
      <c r="AF16" t="n">
        <v>3.951100588551488e-06</v>
      </c>
      <c r="AG16" t="n">
        <v>11</v>
      </c>
      <c r="AH16" t="n">
        <v>142442.3000770644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12.4779</v>
      </c>
      <c r="E17" t="n">
        <v>8.01</v>
      </c>
      <c r="F17" t="n">
        <v>4.29</v>
      </c>
      <c r="G17" t="n">
        <v>19.82</v>
      </c>
      <c r="H17" t="n">
        <v>0.28</v>
      </c>
      <c r="I17" t="n">
        <v>13</v>
      </c>
      <c r="J17" t="n">
        <v>304.56</v>
      </c>
      <c r="K17" t="n">
        <v>61.82</v>
      </c>
      <c r="L17" t="n">
        <v>4.75</v>
      </c>
      <c r="M17" t="n">
        <v>11</v>
      </c>
      <c r="N17" t="n">
        <v>87.98999999999999</v>
      </c>
      <c r="O17" t="n">
        <v>37796.51</v>
      </c>
      <c r="P17" t="n">
        <v>76.25</v>
      </c>
      <c r="Q17" t="n">
        <v>203.59</v>
      </c>
      <c r="R17" t="n">
        <v>22.01</v>
      </c>
      <c r="S17" t="n">
        <v>13.05</v>
      </c>
      <c r="T17" t="n">
        <v>4147.42</v>
      </c>
      <c r="U17" t="n">
        <v>0.59</v>
      </c>
      <c r="V17" t="n">
        <v>0.87</v>
      </c>
      <c r="W17" t="n">
        <v>0.07000000000000001</v>
      </c>
      <c r="X17" t="n">
        <v>0.25</v>
      </c>
      <c r="Y17" t="n">
        <v>1</v>
      </c>
      <c r="Z17" t="n">
        <v>10</v>
      </c>
      <c r="AA17" t="n">
        <v>114.5506582253065</v>
      </c>
      <c r="AB17" t="n">
        <v>156.7332642021714</v>
      </c>
      <c r="AC17" t="n">
        <v>141.774861443277</v>
      </c>
      <c r="AD17" t="n">
        <v>114550.6582253065</v>
      </c>
      <c r="AE17" t="n">
        <v>156733.2642021714</v>
      </c>
      <c r="AF17" t="n">
        <v>3.986563975926596e-06</v>
      </c>
      <c r="AG17" t="n">
        <v>11</v>
      </c>
      <c r="AH17" t="n">
        <v>141774.861443277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12.6223</v>
      </c>
      <c r="E18" t="n">
        <v>7.92</v>
      </c>
      <c r="F18" t="n">
        <v>4.26</v>
      </c>
      <c r="G18" t="n">
        <v>21.29</v>
      </c>
      <c r="H18" t="n">
        <v>0.29</v>
      </c>
      <c r="I18" t="n">
        <v>12</v>
      </c>
      <c r="J18" t="n">
        <v>305.09</v>
      </c>
      <c r="K18" t="n">
        <v>61.82</v>
      </c>
      <c r="L18" t="n">
        <v>5</v>
      </c>
      <c r="M18" t="n">
        <v>10</v>
      </c>
      <c r="N18" t="n">
        <v>88.27</v>
      </c>
      <c r="O18" t="n">
        <v>37862.45</v>
      </c>
      <c r="P18" t="n">
        <v>75.56</v>
      </c>
      <c r="Q18" t="n">
        <v>203.62</v>
      </c>
      <c r="R18" t="n">
        <v>20.78</v>
      </c>
      <c r="S18" t="n">
        <v>13.05</v>
      </c>
      <c r="T18" t="n">
        <v>3534.54</v>
      </c>
      <c r="U18" t="n">
        <v>0.63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113.8153468850075</v>
      </c>
      <c r="AB18" t="n">
        <v>155.7271787867279</v>
      </c>
      <c r="AC18" t="n">
        <v>140.8647954078334</v>
      </c>
      <c r="AD18" t="n">
        <v>113815.3468850075</v>
      </c>
      <c r="AE18" t="n">
        <v>155727.1787867279</v>
      </c>
      <c r="AF18" t="n">
        <v>4.032698328511871e-06</v>
      </c>
      <c r="AG18" t="n">
        <v>11</v>
      </c>
      <c r="AH18" t="n">
        <v>140864.7954078334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12.6174</v>
      </c>
      <c r="E19" t="n">
        <v>7.93</v>
      </c>
      <c r="F19" t="n">
        <v>4.26</v>
      </c>
      <c r="G19" t="n">
        <v>21.31</v>
      </c>
      <c r="H19" t="n">
        <v>0.31</v>
      </c>
      <c r="I19" t="n">
        <v>12</v>
      </c>
      <c r="J19" t="n">
        <v>305.63</v>
      </c>
      <c r="K19" t="n">
        <v>61.82</v>
      </c>
      <c r="L19" t="n">
        <v>5.25</v>
      </c>
      <c r="M19" t="n">
        <v>10</v>
      </c>
      <c r="N19" t="n">
        <v>88.56</v>
      </c>
      <c r="O19" t="n">
        <v>37928.52</v>
      </c>
      <c r="P19" t="n">
        <v>75.51000000000001</v>
      </c>
      <c r="Q19" t="n">
        <v>203.56</v>
      </c>
      <c r="R19" t="n">
        <v>20.96</v>
      </c>
      <c r="S19" t="n">
        <v>13.05</v>
      </c>
      <c r="T19" t="n">
        <v>3623.17</v>
      </c>
      <c r="U19" t="n">
        <v>0.62</v>
      </c>
      <c r="V19" t="n">
        <v>0.88</v>
      </c>
      <c r="W19" t="n">
        <v>0.07000000000000001</v>
      </c>
      <c r="X19" t="n">
        <v>0.22</v>
      </c>
      <c r="Y19" t="n">
        <v>1</v>
      </c>
      <c r="Z19" t="n">
        <v>10</v>
      </c>
      <c r="AA19" t="n">
        <v>113.8076249580377</v>
      </c>
      <c r="AB19" t="n">
        <v>155.7166133055805</v>
      </c>
      <c r="AC19" t="n">
        <v>140.855238281378</v>
      </c>
      <c r="AD19" t="n">
        <v>113807.6249580377</v>
      </c>
      <c r="AE19" t="n">
        <v>155716.6133055805</v>
      </c>
      <c r="AF19" t="n">
        <v>4.031132827627745e-06</v>
      </c>
      <c r="AG19" t="n">
        <v>11</v>
      </c>
      <c r="AH19" t="n">
        <v>140855.238281378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12.7447</v>
      </c>
      <c r="E20" t="n">
        <v>7.85</v>
      </c>
      <c r="F20" t="n">
        <v>4.24</v>
      </c>
      <c r="G20" t="n">
        <v>23.12</v>
      </c>
      <c r="H20" t="n">
        <v>0.32</v>
      </c>
      <c r="I20" t="n">
        <v>11</v>
      </c>
      <c r="J20" t="n">
        <v>306.17</v>
      </c>
      <c r="K20" t="n">
        <v>61.82</v>
      </c>
      <c r="L20" t="n">
        <v>5.5</v>
      </c>
      <c r="M20" t="n">
        <v>9</v>
      </c>
      <c r="N20" t="n">
        <v>88.84</v>
      </c>
      <c r="O20" t="n">
        <v>37994.72</v>
      </c>
      <c r="P20" t="n">
        <v>74.97</v>
      </c>
      <c r="Q20" t="n">
        <v>203.56</v>
      </c>
      <c r="R20" t="n">
        <v>20.11</v>
      </c>
      <c r="S20" t="n">
        <v>13.05</v>
      </c>
      <c r="T20" t="n">
        <v>3202.83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113.2067978887099</v>
      </c>
      <c r="AB20" t="n">
        <v>154.8945352027071</v>
      </c>
      <c r="AC20" t="n">
        <v>140.1116181588486</v>
      </c>
      <c r="AD20" t="n">
        <v>113206.7978887099</v>
      </c>
      <c r="AE20" t="n">
        <v>154894.535202707</v>
      </c>
      <c r="AF20" t="n">
        <v>4.071803901617394e-06</v>
      </c>
      <c r="AG20" t="n">
        <v>11</v>
      </c>
      <c r="AH20" t="n">
        <v>140111.6181588486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12.738</v>
      </c>
      <c r="E21" t="n">
        <v>7.85</v>
      </c>
      <c r="F21" t="n">
        <v>4.24</v>
      </c>
      <c r="G21" t="n">
        <v>23.14</v>
      </c>
      <c r="H21" t="n">
        <v>0.33</v>
      </c>
      <c r="I21" t="n">
        <v>11</v>
      </c>
      <c r="J21" t="n">
        <v>306.7</v>
      </c>
      <c r="K21" t="n">
        <v>61.82</v>
      </c>
      <c r="L21" t="n">
        <v>5.75</v>
      </c>
      <c r="M21" t="n">
        <v>9</v>
      </c>
      <c r="N21" t="n">
        <v>89.13</v>
      </c>
      <c r="O21" t="n">
        <v>38061.04</v>
      </c>
      <c r="P21" t="n">
        <v>75.06999999999999</v>
      </c>
      <c r="Q21" t="n">
        <v>203.56</v>
      </c>
      <c r="R21" t="n">
        <v>20.28</v>
      </c>
      <c r="S21" t="n">
        <v>13.05</v>
      </c>
      <c r="T21" t="n">
        <v>3289</v>
      </c>
      <c r="U21" t="n">
        <v>0.64</v>
      </c>
      <c r="V21" t="n">
        <v>0.88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113.267949510519</v>
      </c>
      <c r="AB21" t="n">
        <v>154.9782055494853</v>
      </c>
      <c r="AC21" t="n">
        <v>140.1873031251625</v>
      </c>
      <c r="AD21" t="n">
        <v>113267.949510519</v>
      </c>
      <c r="AE21" t="n">
        <v>154978.2055494853</v>
      </c>
      <c r="AF21" t="n">
        <v>4.069663318775833e-06</v>
      </c>
      <c r="AG21" t="n">
        <v>11</v>
      </c>
      <c r="AH21" t="n">
        <v>140187.3031251625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12.9023</v>
      </c>
      <c r="E22" t="n">
        <v>7.75</v>
      </c>
      <c r="F22" t="n">
        <v>4.2</v>
      </c>
      <c r="G22" t="n">
        <v>25.19</v>
      </c>
      <c r="H22" t="n">
        <v>0.35</v>
      </c>
      <c r="I22" t="n">
        <v>10</v>
      </c>
      <c r="J22" t="n">
        <v>307.24</v>
      </c>
      <c r="K22" t="n">
        <v>61.82</v>
      </c>
      <c r="L22" t="n">
        <v>6</v>
      </c>
      <c r="M22" t="n">
        <v>8</v>
      </c>
      <c r="N22" t="n">
        <v>89.42</v>
      </c>
      <c r="O22" t="n">
        <v>38127.48</v>
      </c>
      <c r="P22" t="n">
        <v>74.20999999999999</v>
      </c>
      <c r="Q22" t="n">
        <v>203.56</v>
      </c>
      <c r="R22" t="n">
        <v>18.72</v>
      </c>
      <c r="S22" t="n">
        <v>13.05</v>
      </c>
      <c r="T22" t="n">
        <v>2512.76</v>
      </c>
      <c r="U22" t="n">
        <v>0.7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112.4300639664327</v>
      </c>
      <c r="AB22" t="n">
        <v>153.8317735831657</v>
      </c>
      <c r="AC22" t="n">
        <v>139.1502850166807</v>
      </c>
      <c r="AD22" t="n">
        <v>112430.0639664327</v>
      </c>
      <c r="AE22" t="n">
        <v>153831.7735831657</v>
      </c>
      <c r="AF22" t="n">
        <v>4.12215552189052e-06</v>
      </c>
      <c r="AG22" t="n">
        <v>11</v>
      </c>
      <c r="AH22" t="n">
        <v>139150.2850166807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12.9162</v>
      </c>
      <c r="E23" t="n">
        <v>7.74</v>
      </c>
      <c r="F23" t="n">
        <v>4.19</v>
      </c>
      <c r="G23" t="n">
        <v>25.14</v>
      </c>
      <c r="H23" t="n">
        <v>0.36</v>
      </c>
      <c r="I23" t="n">
        <v>10</v>
      </c>
      <c r="J23" t="n">
        <v>307.78</v>
      </c>
      <c r="K23" t="n">
        <v>61.82</v>
      </c>
      <c r="L23" t="n">
        <v>6.25</v>
      </c>
      <c r="M23" t="n">
        <v>8</v>
      </c>
      <c r="N23" t="n">
        <v>89.70999999999999</v>
      </c>
      <c r="O23" t="n">
        <v>38194.05</v>
      </c>
      <c r="P23" t="n">
        <v>73.91</v>
      </c>
      <c r="Q23" t="n">
        <v>203.56</v>
      </c>
      <c r="R23" t="n">
        <v>18.64</v>
      </c>
      <c r="S23" t="n">
        <v>13.05</v>
      </c>
      <c r="T23" t="n">
        <v>2476.94</v>
      </c>
      <c r="U23" t="n">
        <v>0.7</v>
      </c>
      <c r="V23" t="n">
        <v>0.89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112.2597532294125</v>
      </c>
      <c r="AB23" t="n">
        <v>153.5987469191953</v>
      </c>
      <c r="AC23" t="n">
        <v>138.9394980904646</v>
      </c>
      <c r="AD23" t="n">
        <v>112259.7532294125</v>
      </c>
      <c r="AE23" t="n">
        <v>153598.7469191953</v>
      </c>
      <c r="AF23" t="n">
        <v>4.126596432561817e-06</v>
      </c>
      <c r="AG23" t="n">
        <v>11</v>
      </c>
      <c r="AH23" t="n">
        <v>138939.4980904646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12.8178</v>
      </c>
      <c r="E24" t="n">
        <v>7.8</v>
      </c>
      <c r="F24" t="n">
        <v>4.25</v>
      </c>
      <c r="G24" t="n">
        <v>25.49</v>
      </c>
      <c r="H24" t="n">
        <v>0.38</v>
      </c>
      <c r="I24" t="n">
        <v>10</v>
      </c>
      <c r="J24" t="n">
        <v>308.32</v>
      </c>
      <c r="K24" t="n">
        <v>61.82</v>
      </c>
      <c r="L24" t="n">
        <v>6.5</v>
      </c>
      <c r="M24" t="n">
        <v>8</v>
      </c>
      <c r="N24" t="n">
        <v>90</v>
      </c>
      <c r="O24" t="n">
        <v>38260.74</v>
      </c>
      <c r="P24" t="n">
        <v>74.87</v>
      </c>
      <c r="Q24" t="n">
        <v>203.62</v>
      </c>
      <c r="R24" t="n">
        <v>20.64</v>
      </c>
      <c r="S24" t="n">
        <v>13.05</v>
      </c>
      <c r="T24" t="n">
        <v>3476.62</v>
      </c>
      <c r="U24" t="n">
        <v>0.63</v>
      </c>
      <c r="V24" t="n">
        <v>0.88</v>
      </c>
      <c r="W24" t="n">
        <v>0.07000000000000001</v>
      </c>
      <c r="X24" t="n">
        <v>0.21</v>
      </c>
      <c r="Y24" t="n">
        <v>1</v>
      </c>
      <c r="Z24" t="n">
        <v>10</v>
      </c>
      <c r="AA24" t="n">
        <v>112.9716162643316</v>
      </c>
      <c r="AB24" t="n">
        <v>154.5727493287518</v>
      </c>
      <c r="AC24" t="n">
        <v>139.8205430770742</v>
      </c>
      <c r="AD24" t="n">
        <v>112971.6162643316</v>
      </c>
      <c r="AE24" t="n">
        <v>154572.7493287518</v>
      </c>
      <c r="AF24" t="n">
        <v>4.095158618888749e-06</v>
      </c>
      <c r="AG24" t="n">
        <v>11</v>
      </c>
      <c r="AH24" t="n">
        <v>139820.5430770742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12.9945</v>
      </c>
      <c r="E25" t="n">
        <v>7.7</v>
      </c>
      <c r="F25" t="n">
        <v>4.2</v>
      </c>
      <c r="G25" t="n">
        <v>27.99</v>
      </c>
      <c r="H25" t="n">
        <v>0.39</v>
      </c>
      <c r="I25" t="n">
        <v>9</v>
      </c>
      <c r="J25" t="n">
        <v>308.86</v>
      </c>
      <c r="K25" t="n">
        <v>61.82</v>
      </c>
      <c r="L25" t="n">
        <v>6.75</v>
      </c>
      <c r="M25" t="n">
        <v>7</v>
      </c>
      <c r="N25" t="n">
        <v>90.29000000000001</v>
      </c>
      <c r="O25" t="n">
        <v>38327.57</v>
      </c>
      <c r="P25" t="n">
        <v>73.84</v>
      </c>
      <c r="Q25" t="n">
        <v>203.56</v>
      </c>
      <c r="R25" t="n">
        <v>18.97</v>
      </c>
      <c r="S25" t="n">
        <v>13.05</v>
      </c>
      <c r="T25" t="n">
        <v>2646.31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112.0320187710744</v>
      </c>
      <c r="AB25" t="n">
        <v>153.2871505863621</v>
      </c>
      <c r="AC25" t="n">
        <v>138.6576400743086</v>
      </c>
      <c r="AD25" t="n">
        <v>112032.0187710744</v>
      </c>
      <c r="AE25" t="n">
        <v>153287.1505863621</v>
      </c>
      <c r="AF25" t="n">
        <v>4.151612497710203e-06</v>
      </c>
      <c r="AG25" t="n">
        <v>11</v>
      </c>
      <c r="AH25" t="n">
        <v>138657.6400743086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12.9772</v>
      </c>
      <c r="E26" t="n">
        <v>7.71</v>
      </c>
      <c r="F26" t="n">
        <v>4.21</v>
      </c>
      <c r="G26" t="n">
        <v>28.06</v>
      </c>
      <c r="H26" t="n">
        <v>0.4</v>
      </c>
      <c r="I26" t="n">
        <v>9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74.15000000000001</v>
      </c>
      <c r="Q26" t="n">
        <v>203.59</v>
      </c>
      <c r="R26" t="n">
        <v>19.24</v>
      </c>
      <c r="S26" t="n">
        <v>13.05</v>
      </c>
      <c r="T26" t="n">
        <v>2778.77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112.2141681324708</v>
      </c>
      <c r="AB26" t="n">
        <v>153.5363753784873</v>
      </c>
      <c r="AC26" t="n">
        <v>138.8830792020626</v>
      </c>
      <c r="AD26" t="n">
        <v>112214.1681324708</v>
      </c>
      <c r="AE26" t="n">
        <v>153536.3753784873</v>
      </c>
      <c r="AF26" t="n">
        <v>4.146085321119308e-06</v>
      </c>
      <c r="AG26" t="n">
        <v>11</v>
      </c>
      <c r="AH26" t="n">
        <v>138883.0792020627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12.9814</v>
      </c>
      <c r="E27" t="n">
        <v>7.7</v>
      </c>
      <c r="F27" t="n">
        <v>4.21</v>
      </c>
      <c r="G27" t="n">
        <v>28.04</v>
      </c>
      <c r="H27" t="n">
        <v>0.42</v>
      </c>
      <c r="I27" t="n">
        <v>9</v>
      </c>
      <c r="J27" t="n">
        <v>309.95</v>
      </c>
      <c r="K27" t="n">
        <v>61.82</v>
      </c>
      <c r="L27" t="n">
        <v>7.25</v>
      </c>
      <c r="M27" t="n">
        <v>7</v>
      </c>
      <c r="N27" t="n">
        <v>90.88</v>
      </c>
      <c r="O27" t="n">
        <v>38461.6</v>
      </c>
      <c r="P27" t="n">
        <v>73.90000000000001</v>
      </c>
      <c r="Q27" t="n">
        <v>203.56</v>
      </c>
      <c r="R27" t="n">
        <v>19.28</v>
      </c>
      <c r="S27" t="n">
        <v>13.05</v>
      </c>
      <c r="T27" t="n">
        <v>2800.27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112.0983501537931</v>
      </c>
      <c r="AB27" t="n">
        <v>153.3779081105318</v>
      </c>
      <c r="AC27" t="n">
        <v>138.7397358277506</v>
      </c>
      <c r="AD27" t="n">
        <v>112098.3501537931</v>
      </c>
      <c r="AE27" t="n">
        <v>153377.9081105318</v>
      </c>
      <c r="AF27" t="n">
        <v>4.147427179019988e-06</v>
      </c>
      <c r="AG27" t="n">
        <v>11</v>
      </c>
      <c r="AH27" t="n">
        <v>138739.7358277506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13.1219</v>
      </c>
      <c r="E28" t="n">
        <v>7.62</v>
      </c>
      <c r="F28" t="n">
        <v>4.18</v>
      </c>
      <c r="G28" t="n">
        <v>31.34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73.27</v>
      </c>
      <c r="Q28" t="n">
        <v>203.56</v>
      </c>
      <c r="R28" t="n">
        <v>18.38</v>
      </c>
      <c r="S28" t="n">
        <v>13.05</v>
      </c>
      <c r="T28" t="n">
        <v>2357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104.4796487045584</v>
      </c>
      <c r="AB28" t="n">
        <v>142.9536646743079</v>
      </c>
      <c r="AC28" t="n">
        <v>129.310367554559</v>
      </c>
      <c r="AD28" t="n">
        <v>104479.6487045584</v>
      </c>
      <c r="AE28" t="n">
        <v>142953.6646743079</v>
      </c>
      <c r="AF28" t="n">
        <v>4.192315520697489e-06</v>
      </c>
      <c r="AG28" t="n">
        <v>10</v>
      </c>
      <c r="AH28" t="n">
        <v>129310.367554559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13.1224</v>
      </c>
      <c r="E29" t="n">
        <v>7.62</v>
      </c>
      <c r="F29" t="n">
        <v>4.18</v>
      </c>
      <c r="G29" t="n">
        <v>31.34</v>
      </c>
      <c r="H29" t="n">
        <v>0.44</v>
      </c>
      <c r="I29" t="n">
        <v>8</v>
      </c>
      <c r="J29" t="n">
        <v>311.04</v>
      </c>
      <c r="K29" t="n">
        <v>61.82</v>
      </c>
      <c r="L29" t="n">
        <v>7.75</v>
      </c>
      <c r="M29" t="n">
        <v>6</v>
      </c>
      <c r="N29" t="n">
        <v>91.47</v>
      </c>
      <c r="O29" t="n">
        <v>38596.15</v>
      </c>
      <c r="P29" t="n">
        <v>73.33</v>
      </c>
      <c r="Q29" t="n">
        <v>203.56</v>
      </c>
      <c r="R29" t="n">
        <v>18.34</v>
      </c>
      <c r="S29" t="n">
        <v>13.05</v>
      </c>
      <c r="T29" t="n">
        <v>2333.41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104.5032629443639</v>
      </c>
      <c r="AB29" t="n">
        <v>142.9859747189965</v>
      </c>
      <c r="AC29" t="n">
        <v>129.33959397393</v>
      </c>
      <c r="AD29" t="n">
        <v>104503.2629443639</v>
      </c>
      <c r="AE29" t="n">
        <v>142985.9747189965</v>
      </c>
      <c r="AF29" t="n">
        <v>4.192475265685665e-06</v>
      </c>
      <c r="AG29" t="n">
        <v>10</v>
      </c>
      <c r="AH29" t="n">
        <v>129339.59397393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13.1157</v>
      </c>
      <c r="E30" t="n">
        <v>7.62</v>
      </c>
      <c r="F30" t="n">
        <v>4.18</v>
      </c>
      <c r="G30" t="n">
        <v>31.37</v>
      </c>
      <c r="H30" t="n">
        <v>0.46</v>
      </c>
      <c r="I30" t="n">
        <v>8</v>
      </c>
      <c r="J30" t="n">
        <v>311.59</v>
      </c>
      <c r="K30" t="n">
        <v>61.82</v>
      </c>
      <c r="L30" t="n">
        <v>8</v>
      </c>
      <c r="M30" t="n">
        <v>6</v>
      </c>
      <c r="N30" t="n">
        <v>91.77</v>
      </c>
      <c r="O30" t="n">
        <v>38663.62</v>
      </c>
      <c r="P30" t="n">
        <v>73.26000000000001</v>
      </c>
      <c r="Q30" t="n">
        <v>203.6</v>
      </c>
      <c r="R30" t="n">
        <v>18.45</v>
      </c>
      <c r="S30" t="n">
        <v>13.05</v>
      </c>
      <c r="T30" t="n">
        <v>2388.98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104.4912333994576</v>
      </c>
      <c r="AB30" t="n">
        <v>142.9695153649497</v>
      </c>
      <c r="AC30" t="n">
        <v>129.3247054775326</v>
      </c>
      <c r="AD30" t="n">
        <v>104491.2333994576</v>
      </c>
      <c r="AE30" t="n">
        <v>142969.5153649497</v>
      </c>
      <c r="AF30" t="n">
        <v>4.190334682844104e-06</v>
      </c>
      <c r="AG30" t="n">
        <v>10</v>
      </c>
      <c r="AH30" t="n">
        <v>129324.7054775326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13.1143</v>
      </c>
      <c r="E31" t="n">
        <v>7.63</v>
      </c>
      <c r="F31" t="n">
        <v>4.18</v>
      </c>
      <c r="G31" t="n">
        <v>31.38</v>
      </c>
      <c r="H31" t="n">
        <v>0.47</v>
      </c>
      <c r="I31" t="n">
        <v>8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73.13</v>
      </c>
      <c r="Q31" t="n">
        <v>203.56</v>
      </c>
      <c r="R31" t="n">
        <v>18.49</v>
      </c>
      <c r="S31" t="n">
        <v>13.05</v>
      </c>
      <c r="T31" t="n">
        <v>2409.6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104.4408425469478</v>
      </c>
      <c r="AB31" t="n">
        <v>142.9005683774583</v>
      </c>
      <c r="AC31" t="n">
        <v>129.2623386937596</v>
      </c>
      <c r="AD31" t="n">
        <v>104440.8425469478</v>
      </c>
      <c r="AE31" t="n">
        <v>142900.5683774583</v>
      </c>
      <c r="AF31" t="n">
        <v>4.189887396877212e-06</v>
      </c>
      <c r="AG31" t="n">
        <v>10</v>
      </c>
      <c r="AH31" t="n">
        <v>129262.3386937596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13.1219</v>
      </c>
      <c r="E32" t="n">
        <v>7.62</v>
      </c>
      <c r="F32" t="n">
        <v>4.18</v>
      </c>
      <c r="G32" t="n">
        <v>31.34</v>
      </c>
      <c r="H32" t="n">
        <v>0.48</v>
      </c>
      <c r="I32" t="n">
        <v>8</v>
      </c>
      <c r="J32" t="n">
        <v>312.69</v>
      </c>
      <c r="K32" t="n">
        <v>61.82</v>
      </c>
      <c r="L32" t="n">
        <v>8.5</v>
      </c>
      <c r="M32" t="n">
        <v>6</v>
      </c>
      <c r="N32" t="n">
        <v>92.37</v>
      </c>
      <c r="O32" t="n">
        <v>38799.09</v>
      </c>
      <c r="P32" t="n">
        <v>72.89</v>
      </c>
      <c r="Q32" t="n">
        <v>203.59</v>
      </c>
      <c r="R32" t="n">
        <v>18.35</v>
      </c>
      <c r="S32" t="n">
        <v>13.05</v>
      </c>
      <c r="T32" t="n">
        <v>2338.62</v>
      </c>
      <c r="U32" t="n">
        <v>0.71</v>
      </c>
      <c r="V32" t="n">
        <v>0.89</v>
      </c>
      <c r="W32" t="n">
        <v>0.07000000000000001</v>
      </c>
      <c r="X32" t="n">
        <v>0.14</v>
      </c>
      <c r="Y32" t="n">
        <v>1</v>
      </c>
      <c r="Z32" t="n">
        <v>10</v>
      </c>
      <c r="AA32" t="n">
        <v>104.322053824591</v>
      </c>
      <c r="AB32" t="n">
        <v>142.7380364069412</v>
      </c>
      <c r="AC32" t="n">
        <v>129.1153185463936</v>
      </c>
      <c r="AD32" t="n">
        <v>104322.053824591</v>
      </c>
      <c r="AE32" t="n">
        <v>142738.0364069412</v>
      </c>
      <c r="AF32" t="n">
        <v>4.192315520697489e-06</v>
      </c>
      <c r="AG32" t="n">
        <v>10</v>
      </c>
      <c r="AH32" t="n">
        <v>129115.3185463936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13.2704</v>
      </c>
      <c r="E33" t="n">
        <v>7.54</v>
      </c>
      <c r="F33" t="n">
        <v>4.15</v>
      </c>
      <c r="G33" t="n">
        <v>35.57</v>
      </c>
      <c r="H33" t="n">
        <v>0.5</v>
      </c>
      <c r="I33" t="n">
        <v>7</v>
      </c>
      <c r="J33" t="n">
        <v>313.24</v>
      </c>
      <c r="K33" t="n">
        <v>61.82</v>
      </c>
      <c r="L33" t="n">
        <v>8.75</v>
      </c>
      <c r="M33" t="n">
        <v>5</v>
      </c>
      <c r="N33" t="n">
        <v>92.67</v>
      </c>
      <c r="O33" t="n">
        <v>38866.96</v>
      </c>
      <c r="P33" t="n">
        <v>72.28</v>
      </c>
      <c r="Q33" t="n">
        <v>203.56</v>
      </c>
      <c r="R33" t="n">
        <v>17.28</v>
      </c>
      <c r="S33" t="n">
        <v>13.05</v>
      </c>
      <c r="T33" t="n">
        <v>1812.06</v>
      </c>
      <c r="U33" t="n">
        <v>0.76</v>
      </c>
      <c r="V33" t="n">
        <v>0.9</v>
      </c>
      <c r="W33" t="n">
        <v>0.07000000000000001</v>
      </c>
      <c r="X33" t="n">
        <v>0.11</v>
      </c>
      <c r="Y33" t="n">
        <v>1</v>
      </c>
      <c r="Z33" t="n">
        <v>10</v>
      </c>
      <c r="AA33" t="n">
        <v>103.6806472447865</v>
      </c>
      <c r="AB33" t="n">
        <v>141.8604356275919</v>
      </c>
      <c r="AC33" t="n">
        <v>128.3214747537047</v>
      </c>
      <c r="AD33" t="n">
        <v>103680.6472447865</v>
      </c>
      <c r="AE33" t="n">
        <v>141860.4356275919</v>
      </c>
      <c r="AF33" t="n">
        <v>4.239759782185809e-06</v>
      </c>
      <c r="AG33" t="n">
        <v>10</v>
      </c>
      <c r="AH33" t="n">
        <v>128321.4747537047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13.3102</v>
      </c>
      <c r="E34" t="n">
        <v>7.51</v>
      </c>
      <c r="F34" t="n">
        <v>4.13</v>
      </c>
      <c r="G34" t="n">
        <v>35.37</v>
      </c>
      <c r="H34" t="n">
        <v>0.51</v>
      </c>
      <c r="I34" t="n">
        <v>7</v>
      </c>
      <c r="J34" t="n">
        <v>313.79</v>
      </c>
      <c r="K34" t="n">
        <v>61.82</v>
      </c>
      <c r="L34" t="n">
        <v>9</v>
      </c>
      <c r="M34" t="n">
        <v>5</v>
      </c>
      <c r="N34" t="n">
        <v>92.97</v>
      </c>
      <c r="O34" t="n">
        <v>38934.97</v>
      </c>
      <c r="P34" t="n">
        <v>71.84999999999999</v>
      </c>
      <c r="Q34" t="n">
        <v>203.56</v>
      </c>
      <c r="R34" t="n">
        <v>16.7</v>
      </c>
      <c r="S34" t="n">
        <v>13.05</v>
      </c>
      <c r="T34" t="n">
        <v>1521.1</v>
      </c>
      <c r="U34" t="n">
        <v>0.78</v>
      </c>
      <c r="V34" t="n">
        <v>0.91</v>
      </c>
      <c r="W34" t="n">
        <v>0.06</v>
      </c>
      <c r="X34" t="n">
        <v>0.09</v>
      </c>
      <c r="Y34" t="n">
        <v>1</v>
      </c>
      <c r="Z34" t="n">
        <v>10</v>
      </c>
      <c r="AA34" t="n">
        <v>103.3940364117513</v>
      </c>
      <c r="AB34" t="n">
        <v>141.4682820414557</v>
      </c>
      <c r="AC34" t="n">
        <v>127.9667477554382</v>
      </c>
      <c r="AD34" t="n">
        <v>103394.0364117513</v>
      </c>
      <c r="AE34" t="n">
        <v>141468.2820414557</v>
      </c>
      <c r="AF34" t="n">
        <v>4.25247548324463e-06</v>
      </c>
      <c r="AG34" t="n">
        <v>10</v>
      </c>
      <c r="AH34" t="n">
        <v>127966.7477554382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13.267</v>
      </c>
      <c r="E35" t="n">
        <v>7.54</v>
      </c>
      <c r="F35" t="n">
        <v>4.15</v>
      </c>
      <c r="G35" t="n">
        <v>35.58</v>
      </c>
      <c r="H35" t="n">
        <v>0.52</v>
      </c>
      <c r="I35" t="n">
        <v>7</v>
      </c>
      <c r="J35" t="n">
        <v>314.34</v>
      </c>
      <c r="K35" t="n">
        <v>61.82</v>
      </c>
      <c r="L35" t="n">
        <v>9.25</v>
      </c>
      <c r="M35" t="n">
        <v>5</v>
      </c>
      <c r="N35" t="n">
        <v>93.27</v>
      </c>
      <c r="O35" t="n">
        <v>39003.11</v>
      </c>
      <c r="P35" t="n">
        <v>72.26000000000001</v>
      </c>
      <c r="Q35" t="n">
        <v>203.56</v>
      </c>
      <c r="R35" t="n">
        <v>17.55</v>
      </c>
      <c r="S35" t="n">
        <v>13.05</v>
      </c>
      <c r="T35" t="n">
        <v>1943.13</v>
      </c>
      <c r="U35" t="n">
        <v>0.74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103.6807685921999</v>
      </c>
      <c r="AB35" t="n">
        <v>141.8606016604764</v>
      </c>
      <c r="AC35" t="n">
        <v>128.3216249406437</v>
      </c>
      <c r="AD35" t="n">
        <v>103680.7685921999</v>
      </c>
      <c r="AE35" t="n">
        <v>141860.6016604764</v>
      </c>
      <c r="AF35" t="n">
        <v>4.23867351626621e-06</v>
      </c>
      <c r="AG35" t="n">
        <v>10</v>
      </c>
      <c r="AH35" t="n">
        <v>128321.6249406437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13.229</v>
      </c>
      <c r="E36" t="n">
        <v>7.56</v>
      </c>
      <c r="F36" t="n">
        <v>4.17</v>
      </c>
      <c r="G36" t="n">
        <v>35.77</v>
      </c>
      <c r="H36" t="n">
        <v>0.54</v>
      </c>
      <c r="I36" t="n">
        <v>7</v>
      </c>
      <c r="J36" t="n">
        <v>314.9</v>
      </c>
      <c r="K36" t="n">
        <v>61.82</v>
      </c>
      <c r="L36" t="n">
        <v>9.5</v>
      </c>
      <c r="M36" t="n">
        <v>5</v>
      </c>
      <c r="N36" t="n">
        <v>93.56999999999999</v>
      </c>
      <c r="O36" t="n">
        <v>39071.38</v>
      </c>
      <c r="P36" t="n">
        <v>72.63</v>
      </c>
      <c r="Q36" t="n">
        <v>203.56</v>
      </c>
      <c r="R36" t="n">
        <v>18.25</v>
      </c>
      <c r="S36" t="n">
        <v>13.05</v>
      </c>
      <c r="T36" t="n">
        <v>2295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103.9400369844246</v>
      </c>
      <c r="AB36" t="n">
        <v>142.2153441128322</v>
      </c>
      <c r="AC36" t="n">
        <v>128.642511271231</v>
      </c>
      <c r="AD36" t="n">
        <v>103940.0369844246</v>
      </c>
      <c r="AE36" t="n">
        <v>142215.3441128322</v>
      </c>
      <c r="AF36" t="n">
        <v>4.226532897164822e-06</v>
      </c>
      <c r="AG36" t="n">
        <v>10</v>
      </c>
      <c r="AH36" t="n">
        <v>128642.511271231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13.2489</v>
      </c>
      <c r="E37" t="n">
        <v>7.55</v>
      </c>
      <c r="F37" t="n">
        <v>4.16</v>
      </c>
      <c r="G37" t="n">
        <v>35.67</v>
      </c>
      <c r="H37" t="n">
        <v>0.55</v>
      </c>
      <c r="I37" t="n">
        <v>7</v>
      </c>
      <c r="J37" t="n">
        <v>315.45</v>
      </c>
      <c r="K37" t="n">
        <v>61.82</v>
      </c>
      <c r="L37" t="n">
        <v>9.75</v>
      </c>
      <c r="M37" t="n">
        <v>5</v>
      </c>
      <c r="N37" t="n">
        <v>93.88</v>
      </c>
      <c r="O37" t="n">
        <v>39139.8</v>
      </c>
      <c r="P37" t="n">
        <v>72.28</v>
      </c>
      <c r="Q37" t="n">
        <v>203.56</v>
      </c>
      <c r="R37" t="n">
        <v>17.83</v>
      </c>
      <c r="S37" t="n">
        <v>13.05</v>
      </c>
      <c r="T37" t="n">
        <v>2083.23</v>
      </c>
      <c r="U37" t="n">
        <v>0.73</v>
      </c>
      <c r="V37" t="n">
        <v>0.9</v>
      </c>
      <c r="W37" t="n">
        <v>0.07000000000000001</v>
      </c>
      <c r="X37" t="n">
        <v>0.12</v>
      </c>
      <c r="Y37" t="n">
        <v>1</v>
      </c>
      <c r="Z37" t="n">
        <v>10</v>
      </c>
      <c r="AA37" t="n">
        <v>103.7402279423689</v>
      </c>
      <c r="AB37" t="n">
        <v>141.941956566539</v>
      </c>
      <c r="AC37" t="n">
        <v>128.3952154486541</v>
      </c>
      <c r="AD37" t="n">
        <v>103740.2279423689</v>
      </c>
      <c r="AE37" t="n">
        <v>141941.956566539</v>
      </c>
      <c r="AF37" t="n">
        <v>4.232890747694234e-06</v>
      </c>
      <c r="AG37" t="n">
        <v>10</v>
      </c>
      <c r="AH37" t="n">
        <v>128395.2154486541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13.2406</v>
      </c>
      <c r="E38" t="n">
        <v>7.55</v>
      </c>
      <c r="F38" t="n">
        <v>4.17</v>
      </c>
      <c r="G38" t="n">
        <v>35.71</v>
      </c>
      <c r="H38" t="n">
        <v>0.5600000000000001</v>
      </c>
      <c r="I38" t="n">
        <v>7</v>
      </c>
      <c r="J38" t="n">
        <v>316.01</v>
      </c>
      <c r="K38" t="n">
        <v>61.82</v>
      </c>
      <c r="L38" t="n">
        <v>10</v>
      </c>
      <c r="M38" t="n">
        <v>5</v>
      </c>
      <c r="N38" t="n">
        <v>94.18000000000001</v>
      </c>
      <c r="O38" t="n">
        <v>39208.35</v>
      </c>
      <c r="P38" t="n">
        <v>72.16</v>
      </c>
      <c r="Q38" t="n">
        <v>203.56</v>
      </c>
      <c r="R38" t="n">
        <v>18.02</v>
      </c>
      <c r="S38" t="n">
        <v>13.05</v>
      </c>
      <c r="T38" t="n">
        <v>2179.02</v>
      </c>
      <c r="U38" t="n">
        <v>0.72</v>
      </c>
      <c r="V38" t="n">
        <v>0.9</v>
      </c>
      <c r="W38" t="n">
        <v>0.07000000000000001</v>
      </c>
      <c r="X38" t="n">
        <v>0.13</v>
      </c>
      <c r="Y38" t="n">
        <v>1</v>
      </c>
      <c r="Z38" t="n">
        <v>10</v>
      </c>
      <c r="AA38" t="n">
        <v>103.7181772691634</v>
      </c>
      <c r="AB38" t="n">
        <v>141.9117858626522</v>
      </c>
      <c r="AC38" t="n">
        <v>128.3679241944014</v>
      </c>
      <c r="AD38" t="n">
        <v>103718.1772691634</v>
      </c>
      <c r="AE38" t="n">
        <v>141911.7858626522</v>
      </c>
      <c r="AF38" t="n">
        <v>4.230238980890509e-06</v>
      </c>
      <c r="AG38" t="n">
        <v>10</v>
      </c>
      <c r="AH38" t="n">
        <v>128367.9241944014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13.3844</v>
      </c>
      <c r="E39" t="n">
        <v>7.47</v>
      </c>
      <c r="F39" t="n">
        <v>4.14</v>
      </c>
      <c r="G39" t="n">
        <v>41.41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4</v>
      </c>
      <c r="N39" t="n">
        <v>94.48999999999999</v>
      </c>
      <c r="O39" t="n">
        <v>39277.04</v>
      </c>
      <c r="P39" t="n">
        <v>71.48999999999999</v>
      </c>
      <c r="Q39" t="n">
        <v>203.56</v>
      </c>
      <c r="R39" t="n">
        <v>17.13</v>
      </c>
      <c r="S39" t="n">
        <v>13.05</v>
      </c>
      <c r="T39" t="n">
        <v>1738.42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103.0759588873053</v>
      </c>
      <c r="AB39" t="n">
        <v>141.0330743399191</v>
      </c>
      <c r="AC39" t="n">
        <v>127.5730756661182</v>
      </c>
      <c r="AD39" t="n">
        <v>103075.9588873053</v>
      </c>
      <c r="AE39" t="n">
        <v>141033.0743399191</v>
      </c>
      <c r="AF39" t="n">
        <v>4.276181639489972e-06</v>
      </c>
      <c r="AG39" t="n">
        <v>10</v>
      </c>
      <c r="AH39" t="n">
        <v>127573.0756661182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13.3829</v>
      </c>
      <c r="E40" t="n">
        <v>7.47</v>
      </c>
      <c r="F40" t="n">
        <v>4.14</v>
      </c>
      <c r="G40" t="n">
        <v>41.42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4</v>
      </c>
      <c r="N40" t="n">
        <v>94.8</v>
      </c>
      <c r="O40" t="n">
        <v>39345.87</v>
      </c>
      <c r="P40" t="n">
        <v>71.5</v>
      </c>
      <c r="Q40" t="n">
        <v>203.59</v>
      </c>
      <c r="R40" t="n">
        <v>17.14</v>
      </c>
      <c r="S40" t="n">
        <v>13.05</v>
      </c>
      <c r="T40" t="n">
        <v>1745.26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103.083598493947</v>
      </c>
      <c r="AB40" t="n">
        <v>141.0435271867618</v>
      </c>
      <c r="AC40" t="n">
        <v>127.5825309079289</v>
      </c>
      <c r="AD40" t="n">
        <v>103083.598493947</v>
      </c>
      <c r="AE40" t="n">
        <v>141043.5271867618</v>
      </c>
      <c r="AF40" t="n">
        <v>4.275702404525444e-06</v>
      </c>
      <c r="AG40" t="n">
        <v>10</v>
      </c>
      <c r="AH40" t="n">
        <v>127582.5309079289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13.3874</v>
      </c>
      <c r="E41" t="n">
        <v>7.47</v>
      </c>
      <c r="F41" t="n">
        <v>4.14</v>
      </c>
      <c r="G41" t="n">
        <v>41.39</v>
      </c>
      <c r="H41" t="n">
        <v>0.6</v>
      </c>
      <c r="I41" t="n">
        <v>6</v>
      </c>
      <c r="J41" t="n">
        <v>317.68</v>
      </c>
      <c r="K41" t="n">
        <v>61.82</v>
      </c>
      <c r="L41" t="n">
        <v>10.75</v>
      </c>
      <c r="M41" t="n">
        <v>4</v>
      </c>
      <c r="N41" t="n">
        <v>95.11</v>
      </c>
      <c r="O41" t="n">
        <v>39414.84</v>
      </c>
      <c r="P41" t="n">
        <v>71.55</v>
      </c>
      <c r="Q41" t="n">
        <v>203.56</v>
      </c>
      <c r="R41" t="n">
        <v>17.1</v>
      </c>
      <c r="S41" t="n">
        <v>13.05</v>
      </c>
      <c r="T41" t="n">
        <v>1726.43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103.0932046932055</v>
      </c>
      <c r="AB41" t="n">
        <v>141.0566708123829</v>
      </c>
      <c r="AC41" t="n">
        <v>127.594420124368</v>
      </c>
      <c r="AD41" t="n">
        <v>103093.2046932055</v>
      </c>
      <c r="AE41" t="n">
        <v>141056.6708123829</v>
      </c>
      <c r="AF41" t="n">
        <v>4.27714010941903e-06</v>
      </c>
      <c r="AG41" t="n">
        <v>10</v>
      </c>
      <c r="AH41" t="n">
        <v>127594.420124368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13.3904</v>
      </c>
      <c r="E42" t="n">
        <v>7.47</v>
      </c>
      <c r="F42" t="n">
        <v>4.14</v>
      </c>
      <c r="G42" t="n">
        <v>41.38</v>
      </c>
      <c r="H42" t="n">
        <v>0.62</v>
      </c>
      <c r="I42" t="n">
        <v>6</v>
      </c>
      <c r="J42" t="n">
        <v>318.24</v>
      </c>
      <c r="K42" t="n">
        <v>61.82</v>
      </c>
      <c r="L42" t="n">
        <v>11</v>
      </c>
      <c r="M42" t="n">
        <v>4</v>
      </c>
      <c r="N42" t="n">
        <v>95.42</v>
      </c>
      <c r="O42" t="n">
        <v>39483.95</v>
      </c>
      <c r="P42" t="n">
        <v>71.5</v>
      </c>
      <c r="Q42" t="n">
        <v>203.56</v>
      </c>
      <c r="R42" t="n">
        <v>17.07</v>
      </c>
      <c r="S42" t="n">
        <v>13.05</v>
      </c>
      <c r="T42" t="n">
        <v>1708.33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103.0657379500257</v>
      </c>
      <c r="AB42" t="n">
        <v>141.0190896026172</v>
      </c>
      <c r="AC42" t="n">
        <v>127.5604256125167</v>
      </c>
      <c r="AD42" t="n">
        <v>103065.7379500257</v>
      </c>
      <c r="AE42" t="n">
        <v>141019.0896026172</v>
      </c>
      <c r="AF42" t="n">
        <v>4.278098579348086e-06</v>
      </c>
      <c r="AG42" t="n">
        <v>10</v>
      </c>
      <c r="AH42" t="n">
        <v>127560.4256125167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13.3889</v>
      </c>
      <c r="E43" t="n">
        <v>7.47</v>
      </c>
      <c r="F43" t="n">
        <v>4.14</v>
      </c>
      <c r="G43" t="n">
        <v>41.38</v>
      </c>
      <c r="H43" t="n">
        <v>0.63</v>
      </c>
      <c r="I43" t="n">
        <v>6</v>
      </c>
      <c r="J43" t="n">
        <v>318.8</v>
      </c>
      <c r="K43" t="n">
        <v>61.82</v>
      </c>
      <c r="L43" t="n">
        <v>11.25</v>
      </c>
      <c r="M43" t="n">
        <v>4</v>
      </c>
      <c r="N43" t="n">
        <v>95.73</v>
      </c>
      <c r="O43" t="n">
        <v>39553.2</v>
      </c>
      <c r="P43" t="n">
        <v>71.56999999999999</v>
      </c>
      <c r="Q43" t="n">
        <v>203.57</v>
      </c>
      <c r="R43" t="n">
        <v>17.05</v>
      </c>
      <c r="S43" t="n">
        <v>13.05</v>
      </c>
      <c r="T43" t="n">
        <v>1702.16</v>
      </c>
      <c r="U43" t="n">
        <v>0.77</v>
      </c>
      <c r="V43" t="n">
        <v>0.9</v>
      </c>
      <c r="W43" t="n">
        <v>0.06</v>
      </c>
      <c r="X43" t="n">
        <v>0.1</v>
      </c>
      <c r="Y43" t="n">
        <v>1</v>
      </c>
      <c r="Z43" t="n">
        <v>10</v>
      </c>
      <c r="AA43" t="n">
        <v>103.0977601680075</v>
      </c>
      <c r="AB43" t="n">
        <v>141.0629038139803</v>
      </c>
      <c r="AC43" t="n">
        <v>127.600058257041</v>
      </c>
      <c r="AD43" t="n">
        <v>103097.7601680075</v>
      </c>
      <c r="AE43" t="n">
        <v>141062.9038139803</v>
      </c>
      <c r="AF43" t="n">
        <v>4.277619344383558e-06</v>
      </c>
      <c r="AG43" t="n">
        <v>10</v>
      </c>
      <c r="AH43" t="n">
        <v>127600.058257041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13.3934</v>
      </c>
      <c r="E44" t="n">
        <v>7.47</v>
      </c>
      <c r="F44" t="n">
        <v>4.14</v>
      </c>
      <c r="G44" t="n">
        <v>41.36</v>
      </c>
      <c r="H44" t="n">
        <v>0.64</v>
      </c>
      <c r="I44" t="n">
        <v>6</v>
      </c>
      <c r="J44" t="n">
        <v>319.36</v>
      </c>
      <c r="K44" t="n">
        <v>61.82</v>
      </c>
      <c r="L44" t="n">
        <v>11.5</v>
      </c>
      <c r="M44" t="n">
        <v>4</v>
      </c>
      <c r="N44" t="n">
        <v>96.04000000000001</v>
      </c>
      <c r="O44" t="n">
        <v>39622.59</v>
      </c>
      <c r="P44" t="n">
        <v>71.47</v>
      </c>
      <c r="Q44" t="n">
        <v>203.56</v>
      </c>
      <c r="R44" t="n">
        <v>16.92</v>
      </c>
      <c r="S44" t="n">
        <v>13.05</v>
      </c>
      <c r="T44" t="n">
        <v>1636.93</v>
      </c>
      <c r="U44" t="n">
        <v>0.77</v>
      </c>
      <c r="V44" t="n">
        <v>0.9</v>
      </c>
      <c r="W44" t="n">
        <v>0.07000000000000001</v>
      </c>
      <c r="X44" t="n">
        <v>0.1</v>
      </c>
      <c r="Y44" t="n">
        <v>1</v>
      </c>
      <c r="Z44" t="n">
        <v>10</v>
      </c>
      <c r="AA44" t="n">
        <v>103.0464098401876</v>
      </c>
      <c r="AB44" t="n">
        <v>140.9926440300406</v>
      </c>
      <c r="AC44" t="n">
        <v>127.5365039682702</v>
      </c>
      <c r="AD44" t="n">
        <v>103046.4098401876</v>
      </c>
      <c r="AE44" t="n">
        <v>140992.6440300406</v>
      </c>
      <c r="AF44" t="n">
        <v>4.279057049277143e-06</v>
      </c>
      <c r="AG44" t="n">
        <v>10</v>
      </c>
      <c r="AH44" t="n">
        <v>127536.5039682702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13.4238</v>
      </c>
      <c r="E45" t="n">
        <v>7.45</v>
      </c>
      <c r="F45" t="n">
        <v>4.12</v>
      </c>
      <c r="G45" t="n">
        <v>41.19</v>
      </c>
      <c r="H45" t="n">
        <v>0.65</v>
      </c>
      <c r="I45" t="n">
        <v>6</v>
      </c>
      <c r="J45" t="n">
        <v>319.93</v>
      </c>
      <c r="K45" t="n">
        <v>61.82</v>
      </c>
      <c r="L45" t="n">
        <v>11.75</v>
      </c>
      <c r="M45" t="n">
        <v>4</v>
      </c>
      <c r="N45" t="n">
        <v>96.36</v>
      </c>
      <c r="O45" t="n">
        <v>39692.13</v>
      </c>
      <c r="P45" t="n">
        <v>70.95</v>
      </c>
      <c r="Q45" t="n">
        <v>203.56</v>
      </c>
      <c r="R45" t="n">
        <v>16.41</v>
      </c>
      <c r="S45" t="n">
        <v>13.05</v>
      </c>
      <c r="T45" t="n">
        <v>1378.9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102.7499227261099</v>
      </c>
      <c r="AB45" t="n">
        <v>140.5869772804714</v>
      </c>
      <c r="AC45" t="n">
        <v>127.169553483923</v>
      </c>
      <c r="AD45" t="n">
        <v>102749.9227261099</v>
      </c>
      <c r="AE45" t="n">
        <v>140586.9772804714</v>
      </c>
      <c r="AF45" t="n">
        <v>4.288769544558254e-06</v>
      </c>
      <c r="AG45" t="n">
        <v>10</v>
      </c>
      <c r="AH45" t="n">
        <v>127169.553483923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13.4073</v>
      </c>
      <c r="E46" t="n">
        <v>7.46</v>
      </c>
      <c r="F46" t="n">
        <v>4.13</v>
      </c>
      <c r="G46" t="n">
        <v>41.28</v>
      </c>
      <c r="H46" t="n">
        <v>0.67</v>
      </c>
      <c r="I46" t="n">
        <v>6</v>
      </c>
      <c r="J46" t="n">
        <v>320.49</v>
      </c>
      <c r="K46" t="n">
        <v>61.82</v>
      </c>
      <c r="L46" t="n">
        <v>12</v>
      </c>
      <c r="M46" t="n">
        <v>4</v>
      </c>
      <c r="N46" t="n">
        <v>96.67</v>
      </c>
      <c r="O46" t="n">
        <v>39761.81</v>
      </c>
      <c r="P46" t="n">
        <v>70.89</v>
      </c>
      <c r="Q46" t="n">
        <v>203.56</v>
      </c>
      <c r="R46" t="n">
        <v>16.8</v>
      </c>
      <c r="S46" t="n">
        <v>13.05</v>
      </c>
      <c r="T46" t="n">
        <v>1575.8</v>
      </c>
      <c r="U46" t="n">
        <v>0.78</v>
      </c>
      <c r="V46" t="n">
        <v>0.91</v>
      </c>
      <c r="W46" t="n">
        <v>0.06</v>
      </c>
      <c r="X46" t="n">
        <v>0.09</v>
      </c>
      <c r="Y46" t="n">
        <v>1</v>
      </c>
      <c r="Z46" t="n">
        <v>10</v>
      </c>
      <c r="AA46" t="n">
        <v>102.771185702771</v>
      </c>
      <c r="AB46" t="n">
        <v>140.6160702231954</v>
      </c>
      <c r="AC46" t="n">
        <v>127.1958698370256</v>
      </c>
      <c r="AD46" t="n">
        <v>102771.185702771</v>
      </c>
      <c r="AE46" t="n">
        <v>140616.0702231954</v>
      </c>
      <c r="AF46" t="n">
        <v>4.28349795994844e-06</v>
      </c>
      <c r="AG46" t="n">
        <v>10</v>
      </c>
      <c r="AH46" t="n">
        <v>127195.8698370256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13.3675</v>
      </c>
      <c r="E47" t="n">
        <v>7.48</v>
      </c>
      <c r="F47" t="n">
        <v>4.15</v>
      </c>
      <c r="G47" t="n">
        <v>41.5</v>
      </c>
      <c r="H47" t="n">
        <v>0.68</v>
      </c>
      <c r="I47" t="n">
        <v>6</v>
      </c>
      <c r="J47" t="n">
        <v>321.06</v>
      </c>
      <c r="K47" t="n">
        <v>61.82</v>
      </c>
      <c r="L47" t="n">
        <v>12.25</v>
      </c>
      <c r="M47" t="n">
        <v>4</v>
      </c>
      <c r="N47" t="n">
        <v>96.98999999999999</v>
      </c>
      <c r="O47" t="n">
        <v>39831.64</v>
      </c>
      <c r="P47" t="n">
        <v>71.20999999999999</v>
      </c>
      <c r="Q47" t="n">
        <v>203.57</v>
      </c>
      <c r="R47" t="n">
        <v>17.59</v>
      </c>
      <c r="S47" t="n">
        <v>13.05</v>
      </c>
      <c r="T47" t="n">
        <v>1967.74</v>
      </c>
      <c r="U47" t="n">
        <v>0.74</v>
      </c>
      <c r="V47" t="n">
        <v>0.9</v>
      </c>
      <c r="W47" t="n">
        <v>0.06</v>
      </c>
      <c r="X47" t="n">
        <v>0.11</v>
      </c>
      <c r="Y47" t="n">
        <v>1</v>
      </c>
      <c r="Z47" t="n">
        <v>10</v>
      </c>
      <c r="AA47" t="n">
        <v>103.0090787641608</v>
      </c>
      <c r="AB47" t="n">
        <v>140.9415660048899</v>
      </c>
      <c r="AC47" t="n">
        <v>127.4903007581514</v>
      </c>
      <c r="AD47" t="n">
        <v>103009.0787641608</v>
      </c>
      <c r="AE47" t="n">
        <v>140941.5660048899</v>
      </c>
      <c r="AF47" t="n">
        <v>4.270782258889618e-06</v>
      </c>
      <c r="AG47" t="n">
        <v>10</v>
      </c>
      <c r="AH47" t="n">
        <v>127490.3007581515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13.3705</v>
      </c>
      <c r="E48" t="n">
        <v>7.48</v>
      </c>
      <c r="F48" t="n">
        <v>4.15</v>
      </c>
      <c r="G48" t="n">
        <v>41.49</v>
      </c>
      <c r="H48" t="n">
        <v>0.6899999999999999</v>
      </c>
      <c r="I48" t="n">
        <v>6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70.95</v>
      </c>
      <c r="Q48" t="n">
        <v>203.58</v>
      </c>
      <c r="R48" t="n">
        <v>17.43</v>
      </c>
      <c r="S48" t="n">
        <v>13.05</v>
      </c>
      <c r="T48" t="n">
        <v>1890.42</v>
      </c>
      <c r="U48" t="n">
        <v>0.75</v>
      </c>
      <c r="V48" t="n">
        <v>0.9</v>
      </c>
      <c r="W48" t="n">
        <v>0.06</v>
      </c>
      <c r="X48" t="n">
        <v>0.11</v>
      </c>
      <c r="Y48" t="n">
        <v>1</v>
      </c>
      <c r="Z48" t="n">
        <v>10</v>
      </c>
      <c r="AA48" t="n">
        <v>102.8961174239604</v>
      </c>
      <c r="AB48" t="n">
        <v>140.7870073157252</v>
      </c>
      <c r="AC48" t="n">
        <v>127.3504929333561</v>
      </c>
      <c r="AD48" t="n">
        <v>102896.1174239604</v>
      </c>
      <c r="AE48" t="n">
        <v>140787.0073157252</v>
      </c>
      <c r="AF48" t="n">
        <v>4.271740728818675e-06</v>
      </c>
      <c r="AG48" t="n">
        <v>10</v>
      </c>
      <c r="AH48" t="n">
        <v>127350.4929333561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13.5313</v>
      </c>
      <c r="E49" t="n">
        <v>7.39</v>
      </c>
      <c r="F49" t="n">
        <v>4.12</v>
      </c>
      <c r="G49" t="n">
        <v>49.38</v>
      </c>
      <c r="H49" t="n">
        <v>0.71</v>
      </c>
      <c r="I49" t="n">
        <v>5</v>
      </c>
      <c r="J49" t="n">
        <v>322.2</v>
      </c>
      <c r="K49" t="n">
        <v>61.82</v>
      </c>
      <c r="L49" t="n">
        <v>12.75</v>
      </c>
      <c r="M49" t="n">
        <v>3</v>
      </c>
      <c r="N49" t="n">
        <v>97.62</v>
      </c>
      <c r="O49" t="n">
        <v>39971.73</v>
      </c>
      <c r="P49" t="n">
        <v>70.31</v>
      </c>
      <c r="Q49" t="n">
        <v>203.56</v>
      </c>
      <c r="R49" t="n">
        <v>16.38</v>
      </c>
      <c r="S49" t="n">
        <v>13.05</v>
      </c>
      <c r="T49" t="n">
        <v>1371.72</v>
      </c>
      <c r="U49" t="n">
        <v>0.8</v>
      </c>
      <c r="V49" t="n">
        <v>0.91</v>
      </c>
      <c r="W49" t="n">
        <v>0.06</v>
      </c>
      <c r="X49" t="n">
        <v>0.07000000000000001</v>
      </c>
      <c r="Y49" t="n">
        <v>1</v>
      </c>
      <c r="Z49" t="n">
        <v>10</v>
      </c>
      <c r="AA49" t="n">
        <v>102.241845833071</v>
      </c>
      <c r="AB49" t="n">
        <v>139.8918040606453</v>
      </c>
      <c r="AC49" t="n">
        <v>126.5407266205151</v>
      </c>
      <c r="AD49" t="n">
        <v>102241.845833071</v>
      </c>
      <c r="AE49" t="n">
        <v>139891.8040606453</v>
      </c>
      <c r="AF49" t="n">
        <v>4.323114717016128e-06</v>
      </c>
      <c r="AG49" t="n">
        <v>10</v>
      </c>
      <c r="AH49" t="n">
        <v>126540.7266205151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13.5267</v>
      </c>
      <c r="E50" t="n">
        <v>7.39</v>
      </c>
      <c r="F50" t="n">
        <v>4.12</v>
      </c>
      <c r="G50" t="n">
        <v>49.41</v>
      </c>
      <c r="H50" t="n">
        <v>0.72</v>
      </c>
      <c r="I50" t="n">
        <v>5</v>
      </c>
      <c r="J50" t="n">
        <v>322.77</v>
      </c>
      <c r="K50" t="n">
        <v>61.82</v>
      </c>
      <c r="L50" t="n">
        <v>13</v>
      </c>
      <c r="M50" t="n">
        <v>3</v>
      </c>
      <c r="N50" t="n">
        <v>97.94</v>
      </c>
      <c r="O50" t="n">
        <v>40042</v>
      </c>
      <c r="P50" t="n">
        <v>70.33</v>
      </c>
      <c r="Q50" t="n">
        <v>203.57</v>
      </c>
      <c r="R50" t="n">
        <v>16.45</v>
      </c>
      <c r="S50" t="n">
        <v>13.05</v>
      </c>
      <c r="T50" t="n">
        <v>1406.87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102.2604499126463</v>
      </c>
      <c r="AB50" t="n">
        <v>139.9172589830743</v>
      </c>
      <c r="AC50" t="n">
        <v>126.5637521608736</v>
      </c>
      <c r="AD50" t="n">
        <v>102260.4499126463</v>
      </c>
      <c r="AE50" t="n">
        <v>139917.2589830743</v>
      </c>
      <c r="AF50" t="n">
        <v>4.321645063124908e-06</v>
      </c>
      <c r="AG50" t="n">
        <v>10</v>
      </c>
      <c r="AH50" t="n">
        <v>126563.7521608736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13.511</v>
      </c>
      <c r="E51" t="n">
        <v>7.4</v>
      </c>
      <c r="F51" t="n">
        <v>4.13</v>
      </c>
      <c r="G51" t="n">
        <v>49.52</v>
      </c>
      <c r="H51" t="n">
        <v>0.73</v>
      </c>
      <c r="I51" t="n">
        <v>5</v>
      </c>
      <c r="J51" t="n">
        <v>323.34</v>
      </c>
      <c r="K51" t="n">
        <v>61.82</v>
      </c>
      <c r="L51" t="n">
        <v>13.25</v>
      </c>
      <c r="M51" t="n">
        <v>3</v>
      </c>
      <c r="N51" t="n">
        <v>98.27</v>
      </c>
      <c r="O51" t="n">
        <v>40112.54</v>
      </c>
      <c r="P51" t="n">
        <v>70.56999999999999</v>
      </c>
      <c r="Q51" t="n">
        <v>203.56</v>
      </c>
      <c r="R51" t="n">
        <v>16.7</v>
      </c>
      <c r="S51" t="n">
        <v>13.05</v>
      </c>
      <c r="T51" t="n">
        <v>1530.86</v>
      </c>
      <c r="U51" t="n">
        <v>0.78</v>
      </c>
      <c r="V51" t="n">
        <v>0.91</v>
      </c>
      <c r="W51" t="n">
        <v>0.06</v>
      </c>
      <c r="X51" t="n">
        <v>0.09</v>
      </c>
      <c r="Y51" t="n">
        <v>1</v>
      </c>
      <c r="Z51" t="n">
        <v>10</v>
      </c>
      <c r="AA51" t="n">
        <v>102.3999465089705</v>
      </c>
      <c r="AB51" t="n">
        <v>140.1081243803205</v>
      </c>
      <c r="AC51" t="n">
        <v>126.7364016324881</v>
      </c>
      <c r="AD51" t="n">
        <v>102399.9465089705</v>
      </c>
      <c r="AE51" t="n">
        <v>140108.1243803205</v>
      </c>
      <c r="AF51" t="n">
        <v>4.316629070496176e-06</v>
      </c>
      <c r="AG51" t="n">
        <v>10</v>
      </c>
      <c r="AH51" t="n">
        <v>126736.4016324881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13.5287</v>
      </c>
      <c r="E52" t="n">
        <v>7.39</v>
      </c>
      <c r="F52" t="n">
        <v>4.12</v>
      </c>
      <c r="G52" t="n">
        <v>49.4</v>
      </c>
      <c r="H52" t="n">
        <v>0.74</v>
      </c>
      <c r="I52" t="n">
        <v>5</v>
      </c>
      <c r="J52" t="n">
        <v>323.91</v>
      </c>
      <c r="K52" t="n">
        <v>61.82</v>
      </c>
      <c r="L52" t="n">
        <v>13.5</v>
      </c>
      <c r="M52" t="n">
        <v>3</v>
      </c>
      <c r="N52" t="n">
        <v>98.59</v>
      </c>
      <c r="O52" t="n">
        <v>40183.11</v>
      </c>
      <c r="P52" t="n">
        <v>70.58</v>
      </c>
      <c r="Q52" t="n">
        <v>203.56</v>
      </c>
      <c r="R52" t="n">
        <v>16.38</v>
      </c>
      <c r="S52" t="n">
        <v>13.05</v>
      </c>
      <c r="T52" t="n">
        <v>1371.91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102.3564206995622</v>
      </c>
      <c r="AB52" t="n">
        <v>140.0485704476648</v>
      </c>
      <c r="AC52" t="n">
        <v>126.6825314435805</v>
      </c>
      <c r="AD52" t="n">
        <v>102356.4206995622</v>
      </c>
      <c r="AE52" t="n">
        <v>140048.5704476649</v>
      </c>
      <c r="AF52" t="n">
        <v>4.322284043077613e-06</v>
      </c>
      <c r="AG52" t="n">
        <v>10</v>
      </c>
      <c r="AH52" t="n">
        <v>126682.5314435805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13.5287</v>
      </c>
      <c r="E53" t="n">
        <v>7.39</v>
      </c>
      <c r="F53" t="n">
        <v>4.12</v>
      </c>
      <c r="G53" t="n">
        <v>49.4</v>
      </c>
      <c r="H53" t="n">
        <v>0.76</v>
      </c>
      <c r="I53" t="n">
        <v>5</v>
      </c>
      <c r="J53" t="n">
        <v>324.48</v>
      </c>
      <c r="K53" t="n">
        <v>61.82</v>
      </c>
      <c r="L53" t="n">
        <v>13.75</v>
      </c>
      <c r="M53" t="n">
        <v>3</v>
      </c>
      <c r="N53" t="n">
        <v>98.91</v>
      </c>
      <c r="O53" t="n">
        <v>40253.84</v>
      </c>
      <c r="P53" t="n">
        <v>70.5</v>
      </c>
      <c r="Q53" t="n">
        <v>203.56</v>
      </c>
      <c r="R53" t="n">
        <v>16.42</v>
      </c>
      <c r="S53" t="n">
        <v>13.05</v>
      </c>
      <c r="T53" t="n">
        <v>1387.89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102.3242404689889</v>
      </c>
      <c r="AB53" t="n">
        <v>140.0045400365029</v>
      </c>
      <c r="AC53" t="n">
        <v>126.6427032330628</v>
      </c>
      <c r="AD53" t="n">
        <v>102324.2404689889</v>
      </c>
      <c r="AE53" t="n">
        <v>140004.5400365029</v>
      </c>
      <c r="AF53" t="n">
        <v>4.322284043077613e-06</v>
      </c>
      <c r="AG53" t="n">
        <v>10</v>
      </c>
      <c r="AH53" t="n">
        <v>126642.7032330628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13.5262</v>
      </c>
      <c r="E54" t="n">
        <v>7.39</v>
      </c>
      <c r="F54" t="n">
        <v>4.12</v>
      </c>
      <c r="G54" t="n">
        <v>49.42</v>
      </c>
      <c r="H54" t="n">
        <v>0.77</v>
      </c>
      <c r="I54" t="n">
        <v>5</v>
      </c>
      <c r="J54" t="n">
        <v>325.06</v>
      </c>
      <c r="K54" t="n">
        <v>61.82</v>
      </c>
      <c r="L54" t="n">
        <v>14</v>
      </c>
      <c r="M54" t="n">
        <v>3</v>
      </c>
      <c r="N54" t="n">
        <v>99.23999999999999</v>
      </c>
      <c r="O54" t="n">
        <v>40324.71</v>
      </c>
      <c r="P54" t="n">
        <v>70.54000000000001</v>
      </c>
      <c r="Q54" t="n">
        <v>203.56</v>
      </c>
      <c r="R54" t="n">
        <v>16.41</v>
      </c>
      <c r="S54" t="n">
        <v>13.05</v>
      </c>
      <c r="T54" t="n">
        <v>1383.05</v>
      </c>
      <c r="U54" t="n">
        <v>0.8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102.3460869513754</v>
      </c>
      <c r="AB54" t="n">
        <v>140.034431357503</v>
      </c>
      <c r="AC54" t="n">
        <v>126.6697417683394</v>
      </c>
      <c r="AD54" t="n">
        <v>102346.0869513754</v>
      </c>
      <c r="AE54" t="n">
        <v>140034.431357503</v>
      </c>
      <c r="AF54" t="n">
        <v>4.321485318136731e-06</v>
      </c>
      <c r="AG54" t="n">
        <v>10</v>
      </c>
      <c r="AH54" t="n">
        <v>126669.7417683394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13.5415</v>
      </c>
      <c r="E55" t="n">
        <v>7.38</v>
      </c>
      <c r="F55" t="n">
        <v>4.11</v>
      </c>
      <c r="G55" t="n">
        <v>49.32</v>
      </c>
      <c r="H55" t="n">
        <v>0.78</v>
      </c>
      <c r="I55" t="n">
        <v>5</v>
      </c>
      <c r="J55" t="n">
        <v>325.63</v>
      </c>
      <c r="K55" t="n">
        <v>61.82</v>
      </c>
      <c r="L55" t="n">
        <v>14.25</v>
      </c>
      <c r="M55" t="n">
        <v>3</v>
      </c>
      <c r="N55" t="n">
        <v>99.56</v>
      </c>
      <c r="O55" t="n">
        <v>40395.74</v>
      </c>
      <c r="P55" t="n">
        <v>70.34999999999999</v>
      </c>
      <c r="Q55" t="n">
        <v>203.58</v>
      </c>
      <c r="R55" t="n">
        <v>16.09</v>
      </c>
      <c r="S55" t="n">
        <v>13.05</v>
      </c>
      <c r="T55" t="n">
        <v>1226.96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102.2278190416222</v>
      </c>
      <c r="AB55" t="n">
        <v>139.8726119857667</v>
      </c>
      <c r="AC55" t="n">
        <v>126.5233662103266</v>
      </c>
      <c r="AD55" t="n">
        <v>102227.8190416222</v>
      </c>
      <c r="AE55" t="n">
        <v>139872.6119857667</v>
      </c>
      <c r="AF55" t="n">
        <v>4.326373514774922e-06</v>
      </c>
      <c r="AG55" t="n">
        <v>10</v>
      </c>
      <c r="AH55" t="n">
        <v>126523.3662103266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13.5547</v>
      </c>
      <c r="E56" t="n">
        <v>7.38</v>
      </c>
      <c r="F56" t="n">
        <v>4.1</v>
      </c>
      <c r="G56" t="n">
        <v>49.23</v>
      </c>
      <c r="H56" t="n">
        <v>0.79</v>
      </c>
      <c r="I56" t="n">
        <v>5</v>
      </c>
      <c r="J56" t="n">
        <v>326.21</v>
      </c>
      <c r="K56" t="n">
        <v>61.82</v>
      </c>
      <c r="L56" t="n">
        <v>14.5</v>
      </c>
      <c r="M56" t="n">
        <v>3</v>
      </c>
      <c r="N56" t="n">
        <v>99.89</v>
      </c>
      <c r="O56" t="n">
        <v>40466.92</v>
      </c>
      <c r="P56" t="n">
        <v>70.11</v>
      </c>
      <c r="Q56" t="n">
        <v>203.56</v>
      </c>
      <c r="R56" t="n">
        <v>15.91</v>
      </c>
      <c r="S56" t="n">
        <v>13.05</v>
      </c>
      <c r="T56" t="n">
        <v>1134.15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102.0945334864677</v>
      </c>
      <c r="AB56" t="n">
        <v>139.6902448090608</v>
      </c>
      <c r="AC56" t="n">
        <v>126.3584039010115</v>
      </c>
      <c r="AD56" t="n">
        <v>102094.5334864677</v>
      </c>
      <c r="AE56" t="n">
        <v>139690.2448090608</v>
      </c>
      <c r="AF56" t="n">
        <v>4.330590782462773e-06</v>
      </c>
      <c r="AG56" t="n">
        <v>10</v>
      </c>
      <c r="AH56" t="n">
        <v>126358.4039010115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13.545</v>
      </c>
      <c r="E57" t="n">
        <v>7.38</v>
      </c>
      <c r="F57" t="n">
        <v>4.11</v>
      </c>
      <c r="G57" t="n">
        <v>49.29</v>
      </c>
      <c r="H57" t="n">
        <v>0.8</v>
      </c>
      <c r="I57" t="n">
        <v>5</v>
      </c>
      <c r="J57" t="n">
        <v>326.79</v>
      </c>
      <c r="K57" t="n">
        <v>61.82</v>
      </c>
      <c r="L57" t="n">
        <v>14.75</v>
      </c>
      <c r="M57" t="n">
        <v>3</v>
      </c>
      <c r="N57" t="n">
        <v>100.22</v>
      </c>
      <c r="O57" t="n">
        <v>40538.25</v>
      </c>
      <c r="P57" t="n">
        <v>70.17</v>
      </c>
      <c r="Q57" t="n">
        <v>203.56</v>
      </c>
      <c r="R57" t="n">
        <v>16.16</v>
      </c>
      <c r="S57" t="n">
        <v>13.05</v>
      </c>
      <c r="T57" t="n">
        <v>1261.53</v>
      </c>
      <c r="U57" t="n">
        <v>0.8100000000000001</v>
      </c>
      <c r="V57" t="n">
        <v>0.91</v>
      </c>
      <c r="W57" t="n">
        <v>0.06</v>
      </c>
      <c r="X57" t="n">
        <v>0.07000000000000001</v>
      </c>
      <c r="Y57" t="n">
        <v>1</v>
      </c>
      <c r="Z57" t="n">
        <v>10</v>
      </c>
      <c r="AA57" t="n">
        <v>102.1474819996593</v>
      </c>
      <c r="AB57" t="n">
        <v>139.762691300733</v>
      </c>
      <c r="AC57" t="n">
        <v>126.4239362011979</v>
      </c>
      <c r="AD57" t="n">
        <v>102147.4819996593</v>
      </c>
      <c r="AE57" t="n">
        <v>139762.691300733</v>
      </c>
      <c r="AF57" t="n">
        <v>4.327491729692155e-06</v>
      </c>
      <c r="AG57" t="n">
        <v>10</v>
      </c>
      <c r="AH57" t="n">
        <v>126423.9362011979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13.515</v>
      </c>
      <c r="E58" t="n">
        <v>7.4</v>
      </c>
      <c r="F58" t="n">
        <v>4.12</v>
      </c>
      <c r="G58" t="n">
        <v>49.49</v>
      </c>
      <c r="H58" t="n">
        <v>0.82</v>
      </c>
      <c r="I58" t="n">
        <v>5</v>
      </c>
      <c r="J58" t="n">
        <v>327.37</v>
      </c>
      <c r="K58" t="n">
        <v>61.82</v>
      </c>
      <c r="L58" t="n">
        <v>15</v>
      </c>
      <c r="M58" t="n">
        <v>3</v>
      </c>
      <c r="N58" t="n">
        <v>100.55</v>
      </c>
      <c r="O58" t="n">
        <v>40609.74</v>
      </c>
      <c r="P58" t="n">
        <v>70.25</v>
      </c>
      <c r="Q58" t="n">
        <v>203.56</v>
      </c>
      <c r="R58" t="n">
        <v>16.72</v>
      </c>
      <c r="S58" t="n">
        <v>13.05</v>
      </c>
      <c r="T58" t="n">
        <v>1537.83</v>
      </c>
      <c r="U58" t="n">
        <v>0.78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102.2551300315413</v>
      </c>
      <c r="AB58" t="n">
        <v>139.9099800870498</v>
      </c>
      <c r="AC58" t="n">
        <v>126.5571679524698</v>
      </c>
      <c r="AD58" t="n">
        <v>102255.1300315413</v>
      </c>
      <c r="AE58" t="n">
        <v>139909.9800870498</v>
      </c>
      <c r="AF58" t="n">
        <v>4.317907030401586e-06</v>
      </c>
      <c r="AG58" t="n">
        <v>10</v>
      </c>
      <c r="AH58" t="n">
        <v>126557.1679524698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13.5079</v>
      </c>
      <c r="E59" t="n">
        <v>7.4</v>
      </c>
      <c r="F59" t="n">
        <v>4.13</v>
      </c>
      <c r="G59" t="n">
        <v>49.54</v>
      </c>
      <c r="H59" t="n">
        <v>0.83</v>
      </c>
      <c r="I59" t="n">
        <v>5</v>
      </c>
      <c r="J59" t="n">
        <v>327.95</v>
      </c>
      <c r="K59" t="n">
        <v>61.82</v>
      </c>
      <c r="L59" t="n">
        <v>15.25</v>
      </c>
      <c r="M59" t="n">
        <v>3</v>
      </c>
      <c r="N59" t="n">
        <v>100.88</v>
      </c>
      <c r="O59" t="n">
        <v>40681.39</v>
      </c>
      <c r="P59" t="n">
        <v>70.18000000000001</v>
      </c>
      <c r="Q59" t="n">
        <v>203.56</v>
      </c>
      <c r="R59" t="n">
        <v>16.77</v>
      </c>
      <c r="S59" t="n">
        <v>13.05</v>
      </c>
      <c r="T59" t="n">
        <v>1564.43</v>
      </c>
      <c r="U59" t="n">
        <v>0.78</v>
      </c>
      <c r="V59" t="n">
        <v>0.91</v>
      </c>
      <c r="W59" t="n">
        <v>0.06</v>
      </c>
      <c r="X59" t="n">
        <v>0.09</v>
      </c>
      <c r="Y59" t="n">
        <v>1</v>
      </c>
      <c r="Z59" t="n">
        <v>10</v>
      </c>
      <c r="AA59" t="n">
        <v>102.2499875639354</v>
      </c>
      <c r="AB59" t="n">
        <v>139.9029439360018</v>
      </c>
      <c r="AC59" t="n">
        <v>126.5508033218025</v>
      </c>
      <c r="AD59" t="n">
        <v>102249.9875639354</v>
      </c>
      <c r="AE59" t="n">
        <v>139902.9439360018</v>
      </c>
      <c r="AF59" t="n">
        <v>4.315638651569484e-06</v>
      </c>
      <c r="AG59" t="n">
        <v>10</v>
      </c>
      <c r="AH59" t="n">
        <v>126550.8033218025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13.5196</v>
      </c>
      <c r="E60" t="n">
        <v>7.4</v>
      </c>
      <c r="F60" t="n">
        <v>4.12</v>
      </c>
      <c r="G60" t="n">
        <v>49.46</v>
      </c>
      <c r="H60" t="n">
        <v>0.84</v>
      </c>
      <c r="I60" t="n">
        <v>5</v>
      </c>
      <c r="J60" t="n">
        <v>328.53</v>
      </c>
      <c r="K60" t="n">
        <v>61.82</v>
      </c>
      <c r="L60" t="n">
        <v>15.5</v>
      </c>
      <c r="M60" t="n">
        <v>3</v>
      </c>
      <c r="N60" t="n">
        <v>101.21</v>
      </c>
      <c r="O60" t="n">
        <v>40753.2</v>
      </c>
      <c r="P60" t="n">
        <v>69.92</v>
      </c>
      <c r="Q60" t="n">
        <v>203.56</v>
      </c>
      <c r="R60" t="n">
        <v>16.58</v>
      </c>
      <c r="S60" t="n">
        <v>13.05</v>
      </c>
      <c r="T60" t="n">
        <v>1472.05</v>
      </c>
      <c r="U60" t="n">
        <v>0.79</v>
      </c>
      <c r="V60" t="n">
        <v>0.91</v>
      </c>
      <c r="W60" t="n">
        <v>0.06</v>
      </c>
      <c r="X60" t="n">
        <v>0.08</v>
      </c>
      <c r="Y60" t="n">
        <v>1</v>
      </c>
      <c r="Z60" t="n">
        <v>10</v>
      </c>
      <c r="AA60" t="n">
        <v>102.111729334312</v>
      </c>
      <c r="AB60" t="n">
        <v>139.7137729267086</v>
      </c>
      <c r="AC60" t="n">
        <v>126.379686528133</v>
      </c>
      <c r="AD60" t="n">
        <v>102111.729334312</v>
      </c>
      <c r="AE60" t="n">
        <v>139713.7729267086</v>
      </c>
      <c r="AF60" t="n">
        <v>4.319376684292806e-06</v>
      </c>
      <c r="AG60" t="n">
        <v>10</v>
      </c>
      <c r="AH60" t="n">
        <v>126379.686528133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13.515</v>
      </c>
      <c r="E61" t="n">
        <v>7.4</v>
      </c>
      <c r="F61" t="n">
        <v>4.12</v>
      </c>
      <c r="G61" t="n">
        <v>49.49</v>
      </c>
      <c r="H61" t="n">
        <v>0.85</v>
      </c>
      <c r="I61" t="n">
        <v>5</v>
      </c>
      <c r="J61" t="n">
        <v>329.12</v>
      </c>
      <c r="K61" t="n">
        <v>61.82</v>
      </c>
      <c r="L61" t="n">
        <v>15.75</v>
      </c>
      <c r="M61" t="n">
        <v>3</v>
      </c>
      <c r="N61" t="n">
        <v>101.54</v>
      </c>
      <c r="O61" t="n">
        <v>40825.16</v>
      </c>
      <c r="P61" t="n">
        <v>69.73999999999999</v>
      </c>
      <c r="Q61" t="n">
        <v>203.56</v>
      </c>
      <c r="R61" t="n">
        <v>16.7</v>
      </c>
      <c r="S61" t="n">
        <v>13.05</v>
      </c>
      <c r="T61" t="n">
        <v>1531.98</v>
      </c>
      <c r="U61" t="n">
        <v>0.78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102.0497731044862</v>
      </c>
      <c r="AB61" t="n">
        <v>139.6290016797451</v>
      </c>
      <c r="AC61" t="n">
        <v>126.3030057300024</v>
      </c>
      <c r="AD61" t="n">
        <v>102049.7731044862</v>
      </c>
      <c r="AE61" t="n">
        <v>139629.0016797451</v>
      </c>
      <c r="AF61" t="n">
        <v>4.317907030401586e-06</v>
      </c>
      <c r="AG61" t="n">
        <v>10</v>
      </c>
      <c r="AH61" t="n">
        <v>126303.0057300024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13.5044</v>
      </c>
      <c r="E62" t="n">
        <v>7.4</v>
      </c>
      <c r="F62" t="n">
        <v>4.13</v>
      </c>
      <c r="G62" t="n">
        <v>49.56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69.68000000000001</v>
      </c>
      <c r="Q62" t="n">
        <v>203.56</v>
      </c>
      <c r="R62" t="n">
        <v>16.84</v>
      </c>
      <c r="S62" t="n">
        <v>13.05</v>
      </c>
      <c r="T62" t="n">
        <v>1601.48</v>
      </c>
      <c r="U62" t="n">
        <v>0.77</v>
      </c>
      <c r="V62" t="n">
        <v>0.9</v>
      </c>
      <c r="W62" t="n">
        <v>0.06</v>
      </c>
      <c r="X62" t="n">
        <v>0.09</v>
      </c>
      <c r="Y62" t="n">
        <v>1</v>
      </c>
      <c r="Z62" t="n">
        <v>10</v>
      </c>
      <c r="AA62" t="n">
        <v>102.0565477219345</v>
      </c>
      <c r="AB62" t="n">
        <v>139.6382710102128</v>
      </c>
      <c r="AC62" t="n">
        <v>126.3113904085799</v>
      </c>
      <c r="AD62" t="n">
        <v>102056.5477219345</v>
      </c>
      <c r="AE62" t="n">
        <v>139638.2710102128</v>
      </c>
      <c r="AF62" t="n">
        <v>4.314520436652251e-06</v>
      </c>
      <c r="AG62" t="n">
        <v>10</v>
      </c>
      <c r="AH62" t="n">
        <v>126311.3904085799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13.515</v>
      </c>
      <c r="E63" t="n">
        <v>7.4</v>
      </c>
      <c r="F63" t="n">
        <v>4.12</v>
      </c>
      <c r="G63" t="n">
        <v>49.49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69.45</v>
      </c>
      <c r="Q63" t="n">
        <v>203.56</v>
      </c>
      <c r="R63" t="n">
        <v>16.61</v>
      </c>
      <c r="S63" t="n">
        <v>13.05</v>
      </c>
      <c r="T63" t="n">
        <v>1482.99</v>
      </c>
      <c r="U63" t="n">
        <v>0.79</v>
      </c>
      <c r="V63" t="n">
        <v>0.91</v>
      </c>
      <c r="W63" t="n">
        <v>0.06</v>
      </c>
      <c r="X63" t="n">
        <v>0.08</v>
      </c>
      <c r="Y63" t="n">
        <v>1</v>
      </c>
      <c r="Z63" t="n">
        <v>10</v>
      </c>
      <c r="AA63" t="n">
        <v>101.9330015185138</v>
      </c>
      <c r="AB63" t="n">
        <v>139.4692296442188</v>
      </c>
      <c r="AC63" t="n">
        <v>126.1584821133053</v>
      </c>
      <c r="AD63" t="n">
        <v>101933.0015185138</v>
      </c>
      <c r="AE63" t="n">
        <v>139469.2296442188</v>
      </c>
      <c r="AF63" t="n">
        <v>4.317907030401586e-06</v>
      </c>
      <c r="AG63" t="n">
        <v>10</v>
      </c>
      <c r="AH63" t="n">
        <v>126158.4821133053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13.6628</v>
      </c>
      <c r="E64" t="n">
        <v>7.32</v>
      </c>
      <c r="F64" t="n">
        <v>4.1</v>
      </c>
      <c r="G64" t="n">
        <v>61.5</v>
      </c>
      <c r="H64" t="n">
        <v>0.89</v>
      </c>
      <c r="I64" t="n">
        <v>4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68.83</v>
      </c>
      <c r="Q64" t="n">
        <v>203.56</v>
      </c>
      <c r="R64" t="n">
        <v>15.84</v>
      </c>
      <c r="S64" t="n">
        <v>13.05</v>
      </c>
      <c r="T64" t="n">
        <v>1106.93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101.3402313412595</v>
      </c>
      <c r="AB64" t="n">
        <v>138.6581753365253</v>
      </c>
      <c r="AC64" t="n">
        <v>125.4248336904159</v>
      </c>
      <c r="AD64" t="n">
        <v>101340.2313412595</v>
      </c>
      <c r="AE64" t="n">
        <v>138658.1753365253</v>
      </c>
      <c r="AF64" t="n">
        <v>4.365127648906458e-06</v>
      </c>
      <c r="AG64" t="n">
        <v>10</v>
      </c>
      <c r="AH64" t="n">
        <v>125424.8336904159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13.683</v>
      </c>
      <c r="E65" t="n">
        <v>7.31</v>
      </c>
      <c r="F65" t="n">
        <v>4.09</v>
      </c>
      <c r="G65" t="n">
        <v>61.33</v>
      </c>
      <c r="H65" t="n">
        <v>0.9</v>
      </c>
      <c r="I65" t="n">
        <v>4</v>
      </c>
      <c r="J65" t="n">
        <v>331.46</v>
      </c>
      <c r="K65" t="n">
        <v>61.82</v>
      </c>
      <c r="L65" t="n">
        <v>16.75</v>
      </c>
      <c r="M65" t="n">
        <v>2</v>
      </c>
      <c r="N65" t="n">
        <v>102.89</v>
      </c>
      <c r="O65" t="n">
        <v>41114.63</v>
      </c>
      <c r="P65" t="n">
        <v>68.63</v>
      </c>
      <c r="Q65" t="n">
        <v>203.56</v>
      </c>
      <c r="R65" t="n">
        <v>15.45</v>
      </c>
      <c r="S65" t="n">
        <v>13.05</v>
      </c>
      <c r="T65" t="n">
        <v>907.64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101.2095389870319</v>
      </c>
      <c r="AB65" t="n">
        <v>138.4793562917316</v>
      </c>
      <c r="AC65" t="n">
        <v>125.2630808842831</v>
      </c>
      <c r="AD65" t="n">
        <v>101209.5389870319</v>
      </c>
      <c r="AE65" t="n">
        <v>138479.3562917316</v>
      </c>
      <c r="AF65" t="n">
        <v>4.371581346428775e-06</v>
      </c>
      <c r="AG65" t="n">
        <v>10</v>
      </c>
      <c r="AH65" t="n">
        <v>125263.0808842831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13.6939</v>
      </c>
      <c r="E66" t="n">
        <v>7.3</v>
      </c>
      <c r="F66" t="n">
        <v>4.08</v>
      </c>
      <c r="G66" t="n">
        <v>61.25</v>
      </c>
      <c r="H66" t="n">
        <v>0.91</v>
      </c>
      <c r="I66" t="n">
        <v>4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68.54000000000001</v>
      </c>
      <c r="Q66" t="n">
        <v>203.6</v>
      </c>
      <c r="R66" t="n">
        <v>15.28</v>
      </c>
      <c r="S66" t="n">
        <v>13.05</v>
      </c>
      <c r="T66" t="n">
        <v>823.67</v>
      </c>
      <c r="U66" t="n">
        <v>0.85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101.1432409548784</v>
      </c>
      <c r="AB66" t="n">
        <v>138.3886443992764</v>
      </c>
      <c r="AC66" t="n">
        <v>125.1810264075289</v>
      </c>
      <c r="AD66" t="n">
        <v>101143.2409548784</v>
      </c>
      <c r="AE66" t="n">
        <v>138388.6443992764</v>
      </c>
      <c r="AF66" t="n">
        <v>4.375063787171015e-06</v>
      </c>
      <c r="AG66" t="n">
        <v>10</v>
      </c>
      <c r="AH66" t="n">
        <v>125181.0264075289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13.6908</v>
      </c>
      <c r="E67" t="n">
        <v>7.3</v>
      </c>
      <c r="F67" t="n">
        <v>4.08</v>
      </c>
      <c r="G67" t="n">
        <v>61.27</v>
      </c>
      <c r="H67" t="n">
        <v>0.92</v>
      </c>
      <c r="I67" t="n">
        <v>4</v>
      </c>
      <c r="J67" t="n">
        <v>332.64</v>
      </c>
      <c r="K67" t="n">
        <v>61.82</v>
      </c>
      <c r="L67" t="n">
        <v>17.25</v>
      </c>
      <c r="M67" t="n">
        <v>2</v>
      </c>
      <c r="N67" t="n">
        <v>103.57</v>
      </c>
      <c r="O67" t="n">
        <v>41260.35</v>
      </c>
      <c r="P67" t="n">
        <v>68.56999999999999</v>
      </c>
      <c r="Q67" t="n">
        <v>203.56</v>
      </c>
      <c r="R67" t="n">
        <v>15.39</v>
      </c>
      <c r="S67" t="n">
        <v>13.05</v>
      </c>
      <c r="T67" t="n">
        <v>880.71</v>
      </c>
      <c r="U67" t="n">
        <v>0.85</v>
      </c>
      <c r="V67" t="n">
        <v>0.91</v>
      </c>
      <c r="W67" t="n">
        <v>0.06</v>
      </c>
      <c r="X67" t="n">
        <v>0.04</v>
      </c>
      <c r="Y67" t="n">
        <v>1</v>
      </c>
      <c r="Z67" t="n">
        <v>10</v>
      </c>
      <c r="AA67" t="n">
        <v>101.1619466826127</v>
      </c>
      <c r="AB67" t="n">
        <v>138.4142384012009</v>
      </c>
      <c r="AC67" t="n">
        <v>125.2041777538311</v>
      </c>
      <c r="AD67" t="n">
        <v>101161.9466826126</v>
      </c>
      <c r="AE67" t="n">
        <v>138414.2384012009</v>
      </c>
      <c r="AF67" t="n">
        <v>4.374073368244323e-06</v>
      </c>
      <c r="AG67" t="n">
        <v>10</v>
      </c>
      <c r="AH67" t="n">
        <v>125204.1777538311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13.6768</v>
      </c>
      <c r="E68" t="n">
        <v>7.31</v>
      </c>
      <c r="F68" t="n">
        <v>4.09</v>
      </c>
      <c r="G68" t="n">
        <v>61.38</v>
      </c>
      <c r="H68" t="n">
        <v>0.9399999999999999</v>
      </c>
      <c r="I68" t="n">
        <v>4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68.67</v>
      </c>
      <c r="Q68" t="n">
        <v>203.56</v>
      </c>
      <c r="R68" t="n">
        <v>15.64</v>
      </c>
      <c r="S68" t="n">
        <v>13.05</v>
      </c>
      <c r="T68" t="n">
        <v>1002.97</v>
      </c>
      <c r="U68" t="n">
        <v>0.83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101.2390608511368</v>
      </c>
      <c r="AB68" t="n">
        <v>138.5197494086125</v>
      </c>
      <c r="AC68" t="n">
        <v>125.2996189387811</v>
      </c>
      <c r="AD68" t="n">
        <v>101239.0608511368</v>
      </c>
      <c r="AE68" t="n">
        <v>138519.7494086126</v>
      </c>
      <c r="AF68" t="n">
        <v>4.369600508575391e-06</v>
      </c>
      <c r="AG68" t="n">
        <v>10</v>
      </c>
      <c r="AH68" t="n">
        <v>125299.6189387811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13.6607</v>
      </c>
      <c r="E69" t="n">
        <v>7.32</v>
      </c>
      <c r="F69" t="n">
        <v>4.1</v>
      </c>
      <c r="G69" t="n">
        <v>61.51</v>
      </c>
      <c r="H69" t="n">
        <v>0.95</v>
      </c>
      <c r="I69" t="n">
        <v>4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68.84</v>
      </c>
      <c r="Q69" t="n">
        <v>203.56</v>
      </c>
      <c r="R69" t="n">
        <v>15.95</v>
      </c>
      <c r="S69" t="n">
        <v>13.05</v>
      </c>
      <c r="T69" t="n">
        <v>1162.42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101.3488490011378</v>
      </c>
      <c r="AB69" t="n">
        <v>138.6699663989552</v>
      </c>
      <c r="AC69" t="n">
        <v>125.4354994303963</v>
      </c>
      <c r="AD69" t="n">
        <v>101348.8490011378</v>
      </c>
      <c r="AE69" t="n">
        <v>138669.9663989551</v>
      </c>
      <c r="AF69" t="n">
        <v>4.364456719956119e-06</v>
      </c>
      <c r="AG69" t="n">
        <v>10</v>
      </c>
      <c r="AH69" t="n">
        <v>125435.4994303963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13.6633</v>
      </c>
      <c r="E70" t="n">
        <v>7.32</v>
      </c>
      <c r="F70" t="n">
        <v>4.1</v>
      </c>
      <c r="G70" t="n">
        <v>61.49</v>
      </c>
      <c r="H70" t="n">
        <v>0.96</v>
      </c>
      <c r="I70" t="n">
        <v>4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68.8</v>
      </c>
      <c r="Q70" t="n">
        <v>203.56</v>
      </c>
      <c r="R70" t="n">
        <v>15.86</v>
      </c>
      <c r="S70" t="n">
        <v>13.05</v>
      </c>
      <c r="T70" t="n">
        <v>1116.46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101.3271795117658</v>
      </c>
      <c r="AB70" t="n">
        <v>138.640317247606</v>
      </c>
      <c r="AC70" t="n">
        <v>125.4086799524391</v>
      </c>
      <c r="AD70" t="n">
        <v>101327.1795117658</v>
      </c>
      <c r="AE70" t="n">
        <v>138640.3172476061</v>
      </c>
      <c r="AF70" t="n">
        <v>4.365287393894634e-06</v>
      </c>
      <c r="AG70" t="n">
        <v>10</v>
      </c>
      <c r="AH70" t="n">
        <v>125408.6799524391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13.6643</v>
      </c>
      <c r="E71" t="n">
        <v>7.32</v>
      </c>
      <c r="F71" t="n">
        <v>4.1</v>
      </c>
      <c r="G71" t="n">
        <v>61.48</v>
      </c>
      <c r="H71" t="n">
        <v>0.97</v>
      </c>
      <c r="I71" t="n">
        <v>4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68.73</v>
      </c>
      <c r="Q71" t="n">
        <v>203.56</v>
      </c>
      <c r="R71" t="n">
        <v>15.85</v>
      </c>
      <c r="S71" t="n">
        <v>13.05</v>
      </c>
      <c r="T71" t="n">
        <v>1108.95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101.2970961077362</v>
      </c>
      <c r="AB71" t="n">
        <v>138.5991558070266</v>
      </c>
      <c r="AC71" t="n">
        <v>125.3714469019782</v>
      </c>
      <c r="AD71" t="n">
        <v>101297.0961077362</v>
      </c>
      <c r="AE71" t="n">
        <v>138599.1558070267</v>
      </c>
      <c r="AF71" t="n">
        <v>4.365606883870987e-06</v>
      </c>
      <c r="AG71" t="n">
        <v>10</v>
      </c>
      <c r="AH71" t="n">
        <v>125371.4469019782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13.6612</v>
      </c>
      <c r="E72" t="n">
        <v>7.32</v>
      </c>
      <c r="F72" t="n">
        <v>4.1</v>
      </c>
      <c r="G72" t="n">
        <v>61.51</v>
      </c>
      <c r="H72" t="n">
        <v>0.98</v>
      </c>
      <c r="I72" t="n">
        <v>4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68.76000000000001</v>
      </c>
      <c r="Q72" t="n">
        <v>203.56</v>
      </c>
      <c r="R72" t="n">
        <v>15.9</v>
      </c>
      <c r="S72" t="n">
        <v>13.05</v>
      </c>
      <c r="T72" t="n">
        <v>1136.08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101.3158772783683</v>
      </c>
      <c r="AB72" t="n">
        <v>138.6248530332522</v>
      </c>
      <c r="AC72" t="n">
        <v>125.394691620999</v>
      </c>
      <c r="AD72" t="n">
        <v>101315.8772783683</v>
      </c>
      <c r="AE72" t="n">
        <v>138624.8530332522</v>
      </c>
      <c r="AF72" t="n">
        <v>4.364616464944294e-06</v>
      </c>
      <c r="AG72" t="n">
        <v>10</v>
      </c>
      <c r="AH72" t="n">
        <v>125394.691620999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13.6633</v>
      </c>
      <c r="E73" t="n">
        <v>7.32</v>
      </c>
      <c r="F73" t="n">
        <v>4.1</v>
      </c>
      <c r="G73" t="n">
        <v>61.49</v>
      </c>
      <c r="H73" t="n">
        <v>0.99</v>
      </c>
      <c r="I73" t="n">
        <v>4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68.67</v>
      </c>
      <c r="Q73" t="n">
        <v>203.56</v>
      </c>
      <c r="R73" t="n">
        <v>15.87</v>
      </c>
      <c r="S73" t="n">
        <v>13.05</v>
      </c>
      <c r="T73" t="n">
        <v>1120.07</v>
      </c>
      <c r="U73" t="n">
        <v>0.82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101.2754017850304</v>
      </c>
      <c r="AB73" t="n">
        <v>138.5694726776145</v>
      </c>
      <c r="AC73" t="n">
        <v>125.3445966887766</v>
      </c>
      <c r="AD73" t="n">
        <v>101275.4017850303</v>
      </c>
      <c r="AE73" t="n">
        <v>138569.4726776145</v>
      </c>
      <c r="AF73" t="n">
        <v>4.365287393894634e-06</v>
      </c>
      <c r="AG73" t="n">
        <v>10</v>
      </c>
      <c r="AH73" t="n">
        <v>125344.5966887766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13.6586</v>
      </c>
      <c r="E74" t="n">
        <v>7.32</v>
      </c>
      <c r="F74" t="n">
        <v>4.1</v>
      </c>
      <c r="G74" t="n">
        <v>61.53</v>
      </c>
      <c r="H74" t="n">
        <v>1.01</v>
      </c>
      <c r="I74" t="n">
        <v>4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68.77</v>
      </c>
      <c r="Q74" t="n">
        <v>203.56</v>
      </c>
      <c r="R74" t="n">
        <v>15.93</v>
      </c>
      <c r="S74" t="n">
        <v>13.05</v>
      </c>
      <c r="T74" t="n">
        <v>1150.73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101.3255951301721</v>
      </c>
      <c r="AB74" t="n">
        <v>138.6381494268115</v>
      </c>
      <c r="AC74" t="n">
        <v>125.4067190254187</v>
      </c>
      <c r="AD74" t="n">
        <v>101325.5951301721</v>
      </c>
      <c r="AE74" t="n">
        <v>138638.1494268115</v>
      </c>
      <c r="AF74" t="n">
        <v>4.363785791005779e-06</v>
      </c>
      <c r="AG74" t="n">
        <v>10</v>
      </c>
      <c r="AH74" t="n">
        <v>125406.7190254187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13.6721</v>
      </c>
      <c r="E75" t="n">
        <v>7.31</v>
      </c>
      <c r="F75" t="n">
        <v>4.09</v>
      </c>
      <c r="G75" t="n">
        <v>61.42</v>
      </c>
      <c r="H75" t="n">
        <v>1.02</v>
      </c>
      <c r="I75" t="n">
        <v>4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68.55</v>
      </c>
      <c r="Q75" t="n">
        <v>203.56</v>
      </c>
      <c r="R75" t="n">
        <v>15.65</v>
      </c>
      <c r="S75" t="n">
        <v>13.05</v>
      </c>
      <c r="T75" t="n">
        <v>1008.14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101.201624695523</v>
      </c>
      <c r="AB75" t="n">
        <v>138.4685276089352</v>
      </c>
      <c r="AC75" t="n">
        <v>125.2532856757747</v>
      </c>
      <c r="AD75" t="n">
        <v>101201.624695523</v>
      </c>
      <c r="AE75" t="n">
        <v>138468.5276089352</v>
      </c>
      <c r="AF75" t="n">
        <v>4.368098905686535e-06</v>
      </c>
      <c r="AG75" t="n">
        <v>10</v>
      </c>
      <c r="AH75" t="n">
        <v>125253.2856757747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13.6825</v>
      </c>
      <c r="E76" t="n">
        <v>7.31</v>
      </c>
      <c r="F76" t="n">
        <v>4.09</v>
      </c>
      <c r="G76" t="n">
        <v>61.34</v>
      </c>
      <c r="H76" t="n">
        <v>1.03</v>
      </c>
      <c r="I76" t="n">
        <v>4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68.38</v>
      </c>
      <c r="Q76" t="n">
        <v>203.56</v>
      </c>
      <c r="R76" t="n">
        <v>15.43</v>
      </c>
      <c r="S76" t="n">
        <v>13.05</v>
      </c>
      <c r="T76" t="n">
        <v>901.17</v>
      </c>
      <c r="U76" t="n">
        <v>0.85</v>
      </c>
      <c r="V76" t="n">
        <v>0.91</v>
      </c>
      <c r="W76" t="n">
        <v>0.06</v>
      </c>
      <c r="X76" t="n">
        <v>0.05</v>
      </c>
      <c r="Y76" t="n">
        <v>1</v>
      </c>
      <c r="Z76" t="n">
        <v>10</v>
      </c>
      <c r="AA76" t="n">
        <v>101.1112029605013</v>
      </c>
      <c r="AB76" t="n">
        <v>138.3448086019532</v>
      </c>
      <c r="AC76" t="n">
        <v>125.1413742371782</v>
      </c>
      <c r="AD76" t="n">
        <v>101111.2029605013</v>
      </c>
      <c r="AE76" t="n">
        <v>138344.8086019531</v>
      </c>
      <c r="AF76" t="n">
        <v>4.371421601440599e-06</v>
      </c>
      <c r="AG76" t="n">
        <v>10</v>
      </c>
      <c r="AH76" t="n">
        <v>125141.3742371782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13.6856</v>
      </c>
      <c r="E77" t="n">
        <v>7.31</v>
      </c>
      <c r="F77" t="n">
        <v>4.09</v>
      </c>
      <c r="G77" t="n">
        <v>61.31</v>
      </c>
      <c r="H77" t="n">
        <v>1.04</v>
      </c>
      <c r="I77" t="n">
        <v>4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68.26000000000001</v>
      </c>
      <c r="Q77" t="n">
        <v>203.56</v>
      </c>
      <c r="R77" t="n">
        <v>15.49</v>
      </c>
      <c r="S77" t="n">
        <v>13.05</v>
      </c>
      <c r="T77" t="n">
        <v>932.48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101.0567096733595</v>
      </c>
      <c r="AB77" t="n">
        <v>138.2702484824116</v>
      </c>
      <c r="AC77" t="n">
        <v>125.0739300307999</v>
      </c>
      <c r="AD77" t="n">
        <v>101056.7096733595</v>
      </c>
      <c r="AE77" t="n">
        <v>138270.2484824116</v>
      </c>
      <c r="AF77" t="n">
        <v>4.372412020367291e-06</v>
      </c>
      <c r="AG77" t="n">
        <v>10</v>
      </c>
      <c r="AH77" t="n">
        <v>125073.9300307999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13.6747</v>
      </c>
      <c r="E78" t="n">
        <v>7.31</v>
      </c>
      <c r="F78" t="n">
        <v>4.09</v>
      </c>
      <c r="G78" t="n">
        <v>61.4</v>
      </c>
      <c r="H78" t="n">
        <v>1.05</v>
      </c>
      <c r="I78" t="n">
        <v>4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68.29000000000001</v>
      </c>
      <c r="Q78" t="n">
        <v>203.56</v>
      </c>
      <c r="R78" t="n">
        <v>15.68</v>
      </c>
      <c r="S78" t="n">
        <v>13.05</v>
      </c>
      <c r="T78" t="n">
        <v>1026.32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101.0924504660575</v>
      </c>
      <c r="AB78" t="n">
        <v>138.3191506117535</v>
      </c>
      <c r="AC78" t="n">
        <v>125.118165009552</v>
      </c>
      <c r="AD78" t="n">
        <v>101092.4504660575</v>
      </c>
      <c r="AE78" t="n">
        <v>138319.1506117535</v>
      </c>
      <c r="AF78" t="n">
        <v>4.368929579625051e-06</v>
      </c>
      <c r="AG78" t="n">
        <v>10</v>
      </c>
      <c r="AH78" t="n">
        <v>125118.165009552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13.6612</v>
      </c>
      <c r="E79" t="n">
        <v>7.32</v>
      </c>
      <c r="F79" t="n">
        <v>4.1</v>
      </c>
      <c r="G79" t="n">
        <v>61.51</v>
      </c>
      <c r="H79" t="n">
        <v>1.06</v>
      </c>
      <c r="I79" t="n">
        <v>4</v>
      </c>
      <c r="J79" t="n">
        <v>339.85</v>
      </c>
      <c r="K79" t="n">
        <v>61.82</v>
      </c>
      <c r="L79" t="n">
        <v>20.25</v>
      </c>
      <c r="M79" t="n">
        <v>2</v>
      </c>
      <c r="N79" t="n">
        <v>107.78</v>
      </c>
      <c r="O79" t="n">
        <v>42149.15</v>
      </c>
      <c r="P79" t="n">
        <v>68.55</v>
      </c>
      <c r="Q79" t="n">
        <v>203.57</v>
      </c>
      <c r="R79" t="n">
        <v>15.91</v>
      </c>
      <c r="S79" t="n">
        <v>13.05</v>
      </c>
      <c r="T79" t="n">
        <v>1141.37</v>
      </c>
      <c r="U79" t="n">
        <v>0.82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101.2322234778924</v>
      </c>
      <c r="AB79" t="n">
        <v>138.5103942128959</v>
      </c>
      <c r="AC79" t="n">
        <v>125.2911565898136</v>
      </c>
      <c r="AD79" t="n">
        <v>101232.2234778924</v>
      </c>
      <c r="AE79" t="n">
        <v>138510.3942128959</v>
      </c>
      <c r="AF79" t="n">
        <v>4.364616464944294e-06</v>
      </c>
      <c r="AG79" t="n">
        <v>10</v>
      </c>
      <c r="AH79" t="n">
        <v>125291.1565898136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13.6529</v>
      </c>
      <c r="E80" t="n">
        <v>7.32</v>
      </c>
      <c r="F80" t="n">
        <v>4.11</v>
      </c>
      <c r="G80" t="n">
        <v>61.58</v>
      </c>
      <c r="H80" t="n">
        <v>1.07</v>
      </c>
      <c r="I80" t="n">
        <v>4</v>
      </c>
      <c r="J80" t="n">
        <v>340.46</v>
      </c>
      <c r="K80" t="n">
        <v>61.82</v>
      </c>
      <c r="L80" t="n">
        <v>20.5</v>
      </c>
      <c r="M80" t="n">
        <v>2</v>
      </c>
      <c r="N80" t="n">
        <v>108.14</v>
      </c>
      <c r="O80" t="n">
        <v>42224.35</v>
      </c>
      <c r="P80" t="n">
        <v>68.5</v>
      </c>
      <c r="Q80" t="n">
        <v>203.57</v>
      </c>
      <c r="R80" t="n">
        <v>16.05</v>
      </c>
      <c r="S80" t="n">
        <v>13.05</v>
      </c>
      <c r="T80" t="n">
        <v>1210.32</v>
      </c>
      <c r="U80" t="n">
        <v>0.8100000000000001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101.2372155688758</v>
      </c>
      <c r="AB80" t="n">
        <v>138.5172246120149</v>
      </c>
      <c r="AC80" t="n">
        <v>125.2973351052271</v>
      </c>
      <c r="AD80" t="n">
        <v>101237.2155688758</v>
      </c>
      <c r="AE80" t="n">
        <v>138517.2246120149</v>
      </c>
      <c r="AF80" t="n">
        <v>4.361964698140571e-06</v>
      </c>
      <c r="AG80" t="n">
        <v>10</v>
      </c>
      <c r="AH80" t="n">
        <v>125297.3351052271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13.6571</v>
      </c>
      <c r="E81" t="n">
        <v>7.32</v>
      </c>
      <c r="F81" t="n">
        <v>4.1</v>
      </c>
      <c r="G81" t="n">
        <v>61.54</v>
      </c>
      <c r="H81" t="n">
        <v>1.08</v>
      </c>
      <c r="I81" t="n">
        <v>4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68.22</v>
      </c>
      <c r="Q81" t="n">
        <v>203.56</v>
      </c>
      <c r="R81" t="n">
        <v>15.98</v>
      </c>
      <c r="S81" t="n">
        <v>13.05</v>
      </c>
      <c r="T81" t="n">
        <v>1176.5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101.1097453339922</v>
      </c>
      <c r="AB81" t="n">
        <v>138.3428142130575</v>
      </c>
      <c r="AC81" t="n">
        <v>125.1395701899596</v>
      </c>
      <c r="AD81" t="n">
        <v>101109.7453339922</v>
      </c>
      <c r="AE81" t="n">
        <v>138342.8142130575</v>
      </c>
      <c r="AF81" t="n">
        <v>4.36330655604125e-06</v>
      </c>
      <c r="AG81" t="n">
        <v>10</v>
      </c>
      <c r="AH81" t="n">
        <v>125139.5701899596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13.6555</v>
      </c>
      <c r="E82" t="n">
        <v>7.32</v>
      </c>
      <c r="F82" t="n">
        <v>4.1</v>
      </c>
      <c r="G82" t="n">
        <v>61.55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68.11</v>
      </c>
      <c r="Q82" t="n">
        <v>203.56</v>
      </c>
      <c r="R82" t="n">
        <v>16.02</v>
      </c>
      <c r="S82" t="n">
        <v>13.05</v>
      </c>
      <c r="T82" t="n">
        <v>1196.4</v>
      </c>
      <c r="U82" t="n">
        <v>0.8100000000000001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101.0694133912396</v>
      </c>
      <c r="AB82" t="n">
        <v>138.2876302696635</v>
      </c>
      <c r="AC82" t="n">
        <v>125.089652924672</v>
      </c>
      <c r="AD82" t="n">
        <v>101069.4133912396</v>
      </c>
      <c r="AE82" t="n">
        <v>138287.6302696635</v>
      </c>
      <c r="AF82" t="n">
        <v>4.362795372079086e-06</v>
      </c>
      <c r="AG82" t="n">
        <v>10</v>
      </c>
      <c r="AH82" t="n">
        <v>125089.652924672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13.6607</v>
      </c>
      <c r="E83" t="n">
        <v>7.32</v>
      </c>
      <c r="F83" t="n">
        <v>4.1</v>
      </c>
      <c r="G83" t="n">
        <v>61.51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67.98999999999999</v>
      </c>
      <c r="Q83" t="n">
        <v>203.56</v>
      </c>
      <c r="R83" t="n">
        <v>15.93</v>
      </c>
      <c r="S83" t="n">
        <v>13.05</v>
      </c>
      <c r="T83" t="n">
        <v>1151</v>
      </c>
      <c r="U83" t="n">
        <v>0.82</v>
      </c>
      <c r="V83" t="n">
        <v>0.91</v>
      </c>
      <c r="W83" t="n">
        <v>0.06</v>
      </c>
      <c r="X83" t="n">
        <v>0.06</v>
      </c>
      <c r="Y83" t="n">
        <v>1</v>
      </c>
      <c r="Z83" t="n">
        <v>10</v>
      </c>
      <c r="AA83" t="n">
        <v>101.0102378917572</v>
      </c>
      <c r="AB83" t="n">
        <v>138.206663740633</v>
      </c>
      <c r="AC83" t="n">
        <v>125.016413727535</v>
      </c>
      <c r="AD83" t="n">
        <v>101010.2378917572</v>
      </c>
      <c r="AE83" t="n">
        <v>138206.6637406331</v>
      </c>
      <c r="AF83" t="n">
        <v>4.364456719956119e-06</v>
      </c>
      <c r="AG83" t="n">
        <v>10</v>
      </c>
      <c r="AH83" t="n">
        <v>125016.413727535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13.6565</v>
      </c>
      <c r="E84" t="n">
        <v>7.32</v>
      </c>
      <c r="F84" t="n">
        <v>4.1</v>
      </c>
      <c r="G84" t="n">
        <v>61.55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67.84</v>
      </c>
      <c r="Q84" t="n">
        <v>203.56</v>
      </c>
      <c r="R84" t="n">
        <v>15.98</v>
      </c>
      <c r="S84" t="n">
        <v>13.05</v>
      </c>
      <c r="T84" t="n">
        <v>1177.28</v>
      </c>
      <c r="U84" t="n">
        <v>0.82</v>
      </c>
      <c r="V84" t="n">
        <v>0.91</v>
      </c>
      <c r="W84" t="n">
        <v>0.06</v>
      </c>
      <c r="X84" t="n">
        <v>0.06</v>
      </c>
      <c r="Y84" t="n">
        <v>1</v>
      </c>
      <c r="Z84" t="n">
        <v>10</v>
      </c>
      <c r="AA84" t="n">
        <v>100.9596339744818</v>
      </c>
      <c r="AB84" t="n">
        <v>138.1374252285296</v>
      </c>
      <c r="AC84" t="n">
        <v>124.9537832418498</v>
      </c>
      <c r="AD84" t="n">
        <v>100959.6339744818</v>
      </c>
      <c r="AE84" t="n">
        <v>138137.4252285296</v>
      </c>
      <c r="AF84" t="n">
        <v>4.363114862055438e-06</v>
      </c>
      <c r="AG84" t="n">
        <v>10</v>
      </c>
      <c r="AH84" t="n">
        <v>124953.7832418498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13.6628</v>
      </c>
      <c r="E85" t="n">
        <v>7.32</v>
      </c>
      <c r="F85" t="n">
        <v>4.1</v>
      </c>
      <c r="G85" t="n">
        <v>61.5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67.56999999999999</v>
      </c>
      <c r="Q85" t="n">
        <v>203.56</v>
      </c>
      <c r="R85" t="n">
        <v>15.82</v>
      </c>
      <c r="S85" t="n">
        <v>13.05</v>
      </c>
      <c r="T85" t="n">
        <v>1094.27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100.8383673167281</v>
      </c>
      <c r="AB85" t="n">
        <v>137.9715028374837</v>
      </c>
      <c r="AC85" t="n">
        <v>124.8036962509317</v>
      </c>
      <c r="AD85" t="n">
        <v>100838.3673167281</v>
      </c>
      <c r="AE85" t="n">
        <v>137971.5028374837</v>
      </c>
      <c r="AF85" t="n">
        <v>4.365127648906458e-06</v>
      </c>
      <c r="AG85" t="n">
        <v>10</v>
      </c>
      <c r="AH85" t="n">
        <v>124803.6962509317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13.6752</v>
      </c>
      <c r="E86" t="n">
        <v>7.31</v>
      </c>
      <c r="F86" t="n">
        <v>4.09</v>
      </c>
      <c r="G86" t="n">
        <v>61.4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67.29000000000001</v>
      </c>
      <c r="Q86" t="n">
        <v>203.56</v>
      </c>
      <c r="R86" t="n">
        <v>15.6</v>
      </c>
      <c r="S86" t="n">
        <v>13.05</v>
      </c>
      <c r="T86" t="n">
        <v>983.3099999999999</v>
      </c>
      <c r="U86" t="n">
        <v>0.84</v>
      </c>
      <c r="V86" t="n">
        <v>0.91</v>
      </c>
      <c r="W86" t="n">
        <v>0.06</v>
      </c>
      <c r="X86" t="n">
        <v>0.05</v>
      </c>
      <c r="Y86" t="n">
        <v>1</v>
      </c>
      <c r="Z86" t="n">
        <v>10</v>
      </c>
      <c r="AA86" t="n">
        <v>100.6934137440035</v>
      </c>
      <c r="AB86" t="n">
        <v>137.7731709643817</v>
      </c>
      <c r="AC86" t="n">
        <v>124.624292893438</v>
      </c>
      <c r="AD86" t="n">
        <v>100693.4137440035</v>
      </c>
      <c r="AE86" t="n">
        <v>137773.1709643817</v>
      </c>
      <c r="AF86" t="n">
        <v>4.369089324613227e-06</v>
      </c>
      <c r="AG86" t="n">
        <v>10</v>
      </c>
      <c r="AH86" t="n">
        <v>124624.292893438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13.6778</v>
      </c>
      <c r="E87" t="n">
        <v>7.31</v>
      </c>
      <c r="F87" t="n">
        <v>4.09</v>
      </c>
      <c r="G87" t="n">
        <v>61.38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66.94</v>
      </c>
      <c r="Q87" t="n">
        <v>203.56</v>
      </c>
      <c r="R87" t="n">
        <v>15.63</v>
      </c>
      <c r="S87" t="n">
        <v>13.05</v>
      </c>
      <c r="T87" t="n">
        <v>998.88</v>
      </c>
      <c r="U87" t="n">
        <v>0.84</v>
      </c>
      <c r="V87" t="n">
        <v>0.91</v>
      </c>
      <c r="W87" t="n">
        <v>0.06</v>
      </c>
      <c r="X87" t="n">
        <v>0.05</v>
      </c>
      <c r="Y87" t="n">
        <v>1</v>
      </c>
      <c r="Z87" t="n">
        <v>10</v>
      </c>
      <c r="AA87" t="n">
        <v>100.5485527460196</v>
      </c>
      <c r="AB87" t="n">
        <v>137.5749657561241</v>
      </c>
      <c r="AC87" t="n">
        <v>124.4450041120736</v>
      </c>
      <c r="AD87" t="n">
        <v>100548.5527460196</v>
      </c>
      <c r="AE87" t="n">
        <v>137574.9657561241</v>
      </c>
      <c r="AF87" t="n">
        <v>4.369919998551743e-06</v>
      </c>
      <c r="AG87" t="n">
        <v>10</v>
      </c>
      <c r="AH87" t="n">
        <v>124445.0041120736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13.67</v>
      </c>
      <c r="E88" t="n">
        <v>7.32</v>
      </c>
      <c r="F88" t="n">
        <v>4.1</v>
      </c>
      <c r="G88" t="n">
        <v>61.44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66.81</v>
      </c>
      <c r="Q88" t="n">
        <v>203.56</v>
      </c>
      <c r="R88" t="n">
        <v>15.79</v>
      </c>
      <c r="S88" t="n">
        <v>13.05</v>
      </c>
      <c r="T88" t="n">
        <v>1080.51</v>
      </c>
      <c r="U88" t="n">
        <v>0.83</v>
      </c>
      <c r="V88" t="n">
        <v>0.91</v>
      </c>
      <c r="W88" t="n">
        <v>0.06</v>
      </c>
      <c r="X88" t="n">
        <v>0.06</v>
      </c>
      <c r="Y88" t="n">
        <v>1</v>
      </c>
      <c r="Z88" t="n">
        <v>10</v>
      </c>
      <c r="AA88" t="n">
        <v>100.5202022632794</v>
      </c>
      <c r="AB88" t="n">
        <v>137.5361753749039</v>
      </c>
      <c r="AC88" t="n">
        <v>124.4099158303945</v>
      </c>
      <c r="AD88" t="n">
        <v>100520.2022632794</v>
      </c>
      <c r="AE88" t="n">
        <v>137536.1753749039</v>
      </c>
      <c r="AF88" t="n">
        <v>4.367427976736195e-06</v>
      </c>
      <c r="AG88" t="n">
        <v>10</v>
      </c>
      <c r="AH88" t="n">
        <v>124409.9158303945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13.6545</v>
      </c>
      <c r="E89" t="n">
        <v>7.32</v>
      </c>
      <c r="F89" t="n">
        <v>4.1</v>
      </c>
      <c r="G89" t="n">
        <v>61.56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66.69</v>
      </c>
      <c r="Q89" t="n">
        <v>203.56</v>
      </c>
      <c r="R89" t="n">
        <v>16.08</v>
      </c>
      <c r="S89" t="n">
        <v>13.05</v>
      </c>
      <c r="T89" t="n">
        <v>1225.84</v>
      </c>
      <c r="U89" t="n">
        <v>0.8100000000000001</v>
      </c>
      <c r="V89" t="n">
        <v>0.91</v>
      </c>
      <c r="W89" t="n">
        <v>0.06</v>
      </c>
      <c r="X89" t="n">
        <v>0.06</v>
      </c>
      <c r="Y89" t="n">
        <v>1</v>
      </c>
      <c r="Z89" t="n">
        <v>10</v>
      </c>
      <c r="AA89" t="n">
        <v>100.5056646363816</v>
      </c>
      <c r="AB89" t="n">
        <v>137.5162843524276</v>
      </c>
      <c r="AC89" t="n">
        <v>124.391923179186</v>
      </c>
      <c r="AD89" t="n">
        <v>100505.6646363816</v>
      </c>
      <c r="AE89" t="n">
        <v>137516.2843524276</v>
      </c>
      <c r="AF89" t="n">
        <v>4.362475882102734e-06</v>
      </c>
      <c r="AG89" t="n">
        <v>10</v>
      </c>
      <c r="AH89" t="n">
        <v>124391.923179186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13.6498</v>
      </c>
      <c r="E90" t="n">
        <v>7.33</v>
      </c>
      <c r="F90" t="n">
        <v>4.11</v>
      </c>
      <c r="G90" t="n">
        <v>61.6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66.59</v>
      </c>
      <c r="Q90" t="n">
        <v>203.56</v>
      </c>
      <c r="R90" t="n">
        <v>16.12</v>
      </c>
      <c r="S90" t="n">
        <v>13.05</v>
      </c>
      <c r="T90" t="n">
        <v>1247.38</v>
      </c>
      <c r="U90" t="n">
        <v>0.8100000000000001</v>
      </c>
      <c r="V90" t="n">
        <v>0.91</v>
      </c>
      <c r="W90" t="n">
        <v>0.06</v>
      </c>
      <c r="X90" t="n">
        <v>0.07000000000000001</v>
      </c>
      <c r="Y90" t="n">
        <v>1</v>
      </c>
      <c r="Z90" t="n">
        <v>10</v>
      </c>
      <c r="AA90" t="n">
        <v>100.482551623519</v>
      </c>
      <c r="AB90" t="n">
        <v>137.4846601085547</v>
      </c>
      <c r="AC90" t="n">
        <v>124.3633171087635</v>
      </c>
      <c r="AD90" t="n">
        <v>100482.551623519</v>
      </c>
      <c r="AE90" t="n">
        <v>137484.6601085547</v>
      </c>
      <c r="AF90" t="n">
        <v>4.360974279213878e-06</v>
      </c>
      <c r="AG90" t="n">
        <v>10</v>
      </c>
      <c r="AH90" t="n">
        <v>124363.3171087635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13.6508</v>
      </c>
      <c r="E91" t="n">
        <v>7.33</v>
      </c>
      <c r="F91" t="n">
        <v>4.11</v>
      </c>
      <c r="G91" t="n">
        <v>61.59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66.41</v>
      </c>
      <c r="Q91" t="n">
        <v>203.62</v>
      </c>
      <c r="R91" t="n">
        <v>16.12</v>
      </c>
      <c r="S91" t="n">
        <v>13.05</v>
      </c>
      <c r="T91" t="n">
        <v>1242.82</v>
      </c>
      <c r="U91" t="n">
        <v>0.8100000000000001</v>
      </c>
      <c r="V91" t="n">
        <v>0.91</v>
      </c>
      <c r="W91" t="n">
        <v>0.06</v>
      </c>
      <c r="X91" t="n">
        <v>0.07000000000000001</v>
      </c>
      <c r="Y91" t="n">
        <v>1</v>
      </c>
      <c r="Z91" t="n">
        <v>10</v>
      </c>
      <c r="AA91" t="n">
        <v>100.4086483012112</v>
      </c>
      <c r="AB91" t="n">
        <v>137.3835423225888</v>
      </c>
      <c r="AC91" t="n">
        <v>124.2718498623704</v>
      </c>
      <c r="AD91" t="n">
        <v>100408.6483012112</v>
      </c>
      <c r="AE91" t="n">
        <v>137383.5423225888</v>
      </c>
      <c r="AF91" t="n">
        <v>4.361293769190231e-06</v>
      </c>
      <c r="AG91" t="n">
        <v>10</v>
      </c>
      <c r="AH91" t="n">
        <v>124271.8498623704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13.8037</v>
      </c>
      <c r="E92" t="n">
        <v>7.24</v>
      </c>
      <c r="F92" t="n">
        <v>4.08</v>
      </c>
      <c r="G92" t="n">
        <v>81.61</v>
      </c>
      <c r="H92" t="n">
        <v>1.2</v>
      </c>
      <c r="I92" t="n">
        <v>3</v>
      </c>
      <c r="J92" t="n">
        <v>347.9</v>
      </c>
      <c r="K92" t="n">
        <v>61.82</v>
      </c>
      <c r="L92" t="n">
        <v>23.5</v>
      </c>
      <c r="M92" t="n">
        <v>1</v>
      </c>
      <c r="N92" t="n">
        <v>112.58</v>
      </c>
      <c r="O92" t="n">
        <v>43141.62</v>
      </c>
      <c r="P92" t="n">
        <v>65.61</v>
      </c>
      <c r="Q92" t="n">
        <v>203.56</v>
      </c>
      <c r="R92" t="n">
        <v>15.28</v>
      </c>
      <c r="S92" t="n">
        <v>13.05</v>
      </c>
      <c r="T92" t="n">
        <v>830.48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99.74990531186879</v>
      </c>
      <c r="AB92" t="n">
        <v>136.4822211028813</v>
      </c>
      <c r="AC92" t="n">
        <v>123.4565494748593</v>
      </c>
      <c r="AD92" t="n">
        <v>99749.90531186879</v>
      </c>
      <c r="AE92" t="n">
        <v>136482.2211028813</v>
      </c>
      <c r="AF92" t="n">
        <v>4.4101437865745e-06</v>
      </c>
      <c r="AG92" t="n">
        <v>10</v>
      </c>
      <c r="AH92" t="n">
        <v>123456.5494748593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13.8111</v>
      </c>
      <c r="E93" t="n">
        <v>7.24</v>
      </c>
      <c r="F93" t="n">
        <v>4.08</v>
      </c>
      <c r="G93" t="n">
        <v>81.53</v>
      </c>
      <c r="H93" t="n">
        <v>1.21</v>
      </c>
      <c r="I93" t="n">
        <v>3</v>
      </c>
      <c r="J93" t="n">
        <v>348.53</v>
      </c>
      <c r="K93" t="n">
        <v>61.82</v>
      </c>
      <c r="L93" t="n">
        <v>23.75</v>
      </c>
      <c r="M93" t="n">
        <v>1</v>
      </c>
      <c r="N93" t="n">
        <v>112.96</v>
      </c>
      <c r="O93" t="n">
        <v>43219.31</v>
      </c>
      <c r="P93" t="n">
        <v>65.73</v>
      </c>
      <c r="Q93" t="n">
        <v>203.56</v>
      </c>
      <c r="R93" t="n">
        <v>15.12</v>
      </c>
      <c r="S93" t="n">
        <v>13.05</v>
      </c>
      <c r="T93" t="n">
        <v>749.55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99.78188924710614</v>
      </c>
      <c r="AB93" t="n">
        <v>136.5259829341047</v>
      </c>
      <c r="AC93" t="n">
        <v>123.4961347383308</v>
      </c>
      <c r="AD93" t="n">
        <v>99781.88924710614</v>
      </c>
      <c r="AE93" t="n">
        <v>136525.9829341047</v>
      </c>
      <c r="AF93" t="n">
        <v>4.412508012399507e-06</v>
      </c>
      <c r="AG93" t="n">
        <v>10</v>
      </c>
      <c r="AH93" t="n">
        <v>123496.1347383308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13.8185</v>
      </c>
      <c r="E94" t="n">
        <v>7.24</v>
      </c>
      <c r="F94" t="n">
        <v>4.07</v>
      </c>
      <c r="G94" t="n">
        <v>81.45999999999999</v>
      </c>
      <c r="H94" t="n">
        <v>1.23</v>
      </c>
      <c r="I94" t="n">
        <v>3</v>
      </c>
      <c r="J94" t="n">
        <v>349.16</v>
      </c>
      <c r="K94" t="n">
        <v>61.82</v>
      </c>
      <c r="L94" t="n">
        <v>24</v>
      </c>
      <c r="M94" t="n">
        <v>1</v>
      </c>
      <c r="N94" t="n">
        <v>113.34</v>
      </c>
      <c r="O94" t="n">
        <v>43297.21</v>
      </c>
      <c r="P94" t="n">
        <v>65.81</v>
      </c>
      <c r="Q94" t="n">
        <v>203.56</v>
      </c>
      <c r="R94" t="n">
        <v>14.98</v>
      </c>
      <c r="S94" t="n">
        <v>13.05</v>
      </c>
      <c r="T94" t="n">
        <v>680.13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99.79150444796687</v>
      </c>
      <c r="AB94" t="n">
        <v>136.5391388761151</v>
      </c>
      <c r="AC94" t="n">
        <v>123.5080350957002</v>
      </c>
      <c r="AD94" t="n">
        <v>99791.50444796687</v>
      </c>
      <c r="AE94" t="n">
        <v>136539.1388761151</v>
      </c>
      <c r="AF94" t="n">
        <v>4.414872238224514e-06</v>
      </c>
      <c r="AG94" t="n">
        <v>10</v>
      </c>
      <c r="AH94" t="n">
        <v>123508.0350957002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13.8249</v>
      </c>
      <c r="E95" t="n">
        <v>7.23</v>
      </c>
      <c r="F95" t="n">
        <v>4.07</v>
      </c>
      <c r="G95" t="n">
        <v>81.39</v>
      </c>
      <c r="H95" t="n">
        <v>1.24</v>
      </c>
      <c r="I95" t="n">
        <v>3</v>
      </c>
      <c r="J95" t="n">
        <v>349.79</v>
      </c>
      <c r="K95" t="n">
        <v>61.82</v>
      </c>
      <c r="L95" t="n">
        <v>24.25</v>
      </c>
      <c r="M95" t="n">
        <v>1</v>
      </c>
      <c r="N95" t="n">
        <v>113.72</v>
      </c>
      <c r="O95" t="n">
        <v>43375.3</v>
      </c>
      <c r="P95" t="n">
        <v>65.81999999999999</v>
      </c>
      <c r="Q95" t="n">
        <v>203.56</v>
      </c>
      <c r="R95" t="n">
        <v>14.88</v>
      </c>
      <c r="S95" t="n">
        <v>13.05</v>
      </c>
      <c r="T95" t="n">
        <v>629.91</v>
      </c>
      <c r="U95" t="n">
        <v>0.88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99.78220282082414</v>
      </c>
      <c r="AB95" t="n">
        <v>136.5264119794996</v>
      </c>
      <c r="AC95" t="n">
        <v>123.4965228362354</v>
      </c>
      <c r="AD95" t="n">
        <v>99782.20282082414</v>
      </c>
      <c r="AE95" t="n">
        <v>136526.4119794996</v>
      </c>
      <c r="AF95" t="n">
        <v>4.416916974073169e-06</v>
      </c>
      <c r="AG95" t="n">
        <v>10</v>
      </c>
      <c r="AH95" t="n">
        <v>123496.5228362354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13.8281</v>
      </c>
      <c r="E96" t="n">
        <v>7.23</v>
      </c>
      <c r="F96" t="n">
        <v>4.07</v>
      </c>
      <c r="G96" t="n">
        <v>81.36</v>
      </c>
      <c r="H96" t="n">
        <v>1.25</v>
      </c>
      <c r="I96" t="n">
        <v>3</v>
      </c>
      <c r="J96" t="n">
        <v>350.43</v>
      </c>
      <c r="K96" t="n">
        <v>61.82</v>
      </c>
      <c r="L96" t="n">
        <v>24.5</v>
      </c>
      <c r="M96" t="n">
        <v>1</v>
      </c>
      <c r="N96" t="n">
        <v>114.11</v>
      </c>
      <c r="O96" t="n">
        <v>43453.61</v>
      </c>
      <c r="P96" t="n">
        <v>65.91</v>
      </c>
      <c r="Q96" t="n">
        <v>203.56</v>
      </c>
      <c r="R96" t="n">
        <v>14.85</v>
      </c>
      <c r="S96" t="n">
        <v>13.05</v>
      </c>
      <c r="T96" t="n">
        <v>613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99.81100643164962</v>
      </c>
      <c r="AB96" t="n">
        <v>136.5658223505566</v>
      </c>
      <c r="AC96" t="n">
        <v>123.5321719367915</v>
      </c>
      <c r="AD96" t="n">
        <v>99811.00643164961</v>
      </c>
      <c r="AE96" t="n">
        <v>136565.8223505566</v>
      </c>
      <c r="AF96" t="n">
        <v>4.417939341997496e-06</v>
      </c>
      <c r="AG96" t="n">
        <v>10</v>
      </c>
      <c r="AH96" t="n">
        <v>123532.1719367915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13.8249</v>
      </c>
      <c r="E97" t="n">
        <v>7.23</v>
      </c>
      <c r="F97" t="n">
        <v>4.07</v>
      </c>
      <c r="G97" t="n">
        <v>81.39</v>
      </c>
      <c r="H97" t="n">
        <v>1.26</v>
      </c>
      <c r="I97" t="n">
        <v>3</v>
      </c>
      <c r="J97" t="n">
        <v>351.06</v>
      </c>
      <c r="K97" t="n">
        <v>61.82</v>
      </c>
      <c r="L97" t="n">
        <v>24.75</v>
      </c>
      <c r="M97" t="n">
        <v>1</v>
      </c>
      <c r="N97" t="n">
        <v>114.49</v>
      </c>
      <c r="O97" t="n">
        <v>43532.12</v>
      </c>
      <c r="P97" t="n">
        <v>66.23999999999999</v>
      </c>
      <c r="Q97" t="n">
        <v>203.6</v>
      </c>
      <c r="R97" t="n">
        <v>14.89</v>
      </c>
      <c r="S97" t="n">
        <v>13.05</v>
      </c>
      <c r="T97" t="n">
        <v>634.27</v>
      </c>
      <c r="U97" t="n">
        <v>0.88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99.94752934022917</v>
      </c>
      <c r="AB97" t="n">
        <v>136.7526190170407</v>
      </c>
      <c r="AC97" t="n">
        <v>123.7011409915972</v>
      </c>
      <c r="AD97" t="n">
        <v>99947.52934022917</v>
      </c>
      <c r="AE97" t="n">
        <v>136752.6190170407</v>
      </c>
      <c r="AF97" t="n">
        <v>4.416916974073169e-06</v>
      </c>
      <c r="AG97" t="n">
        <v>10</v>
      </c>
      <c r="AH97" t="n">
        <v>123701.1409915972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13.8228</v>
      </c>
      <c r="E98" t="n">
        <v>7.23</v>
      </c>
      <c r="F98" t="n">
        <v>4.07</v>
      </c>
      <c r="G98" t="n">
        <v>81.41</v>
      </c>
      <c r="H98" t="n">
        <v>1.27</v>
      </c>
      <c r="I98" t="n">
        <v>3</v>
      </c>
      <c r="J98" t="n">
        <v>351.7</v>
      </c>
      <c r="K98" t="n">
        <v>61.82</v>
      </c>
      <c r="L98" t="n">
        <v>25</v>
      </c>
      <c r="M98" t="n">
        <v>1</v>
      </c>
      <c r="N98" t="n">
        <v>114.88</v>
      </c>
      <c r="O98" t="n">
        <v>43610.83</v>
      </c>
      <c r="P98" t="n">
        <v>66.33</v>
      </c>
      <c r="Q98" t="n">
        <v>203.56</v>
      </c>
      <c r="R98" t="n">
        <v>14.96</v>
      </c>
      <c r="S98" t="n">
        <v>13.05</v>
      </c>
      <c r="T98" t="n">
        <v>671.8099999999999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99.98732990722384</v>
      </c>
      <c r="AB98" t="n">
        <v>136.8070759086799</v>
      </c>
      <c r="AC98" t="n">
        <v>123.7504005939291</v>
      </c>
      <c r="AD98" t="n">
        <v>99987.32990722384</v>
      </c>
      <c r="AE98" t="n">
        <v>136807.0759086799</v>
      </c>
      <c r="AF98" t="n">
        <v>4.416246045122829e-06</v>
      </c>
      <c r="AG98" t="n">
        <v>10</v>
      </c>
      <c r="AH98" t="n">
        <v>123750.4005939291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13.8159</v>
      </c>
      <c r="E99" t="n">
        <v>7.24</v>
      </c>
      <c r="F99" t="n">
        <v>4.07</v>
      </c>
      <c r="G99" t="n">
        <v>81.48</v>
      </c>
      <c r="H99" t="n">
        <v>1.28</v>
      </c>
      <c r="I99" t="n">
        <v>3</v>
      </c>
      <c r="J99" t="n">
        <v>352.34</v>
      </c>
      <c r="K99" t="n">
        <v>61.82</v>
      </c>
      <c r="L99" t="n">
        <v>25.25</v>
      </c>
      <c r="M99" t="n">
        <v>1</v>
      </c>
      <c r="N99" t="n">
        <v>115.27</v>
      </c>
      <c r="O99" t="n">
        <v>43689.76</v>
      </c>
      <c r="P99" t="n">
        <v>66.41</v>
      </c>
      <c r="Q99" t="n">
        <v>203.56</v>
      </c>
      <c r="R99" t="n">
        <v>15.07</v>
      </c>
      <c r="S99" t="n">
        <v>13.05</v>
      </c>
      <c r="T99" t="n">
        <v>726.12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100.0332204734009</v>
      </c>
      <c r="AB99" t="n">
        <v>136.8698654058722</v>
      </c>
      <c r="AC99" t="n">
        <v>123.807197549635</v>
      </c>
      <c r="AD99" t="n">
        <v>100033.2204734009</v>
      </c>
      <c r="AE99" t="n">
        <v>136869.8654058722</v>
      </c>
      <c r="AF99" t="n">
        <v>4.414041564285998e-06</v>
      </c>
      <c r="AG99" t="n">
        <v>10</v>
      </c>
      <c r="AH99" t="n">
        <v>123807.197549635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13.81</v>
      </c>
      <c r="E100" t="n">
        <v>7.24</v>
      </c>
      <c r="F100" t="n">
        <v>4.08</v>
      </c>
      <c r="G100" t="n">
        <v>81.54000000000001</v>
      </c>
      <c r="H100" t="n">
        <v>1.29</v>
      </c>
      <c r="I100" t="n">
        <v>3</v>
      </c>
      <c r="J100" t="n">
        <v>352.98</v>
      </c>
      <c r="K100" t="n">
        <v>61.82</v>
      </c>
      <c r="L100" t="n">
        <v>25.5</v>
      </c>
      <c r="M100" t="n">
        <v>1</v>
      </c>
      <c r="N100" t="n">
        <v>115.66</v>
      </c>
      <c r="O100" t="n">
        <v>43769.02</v>
      </c>
      <c r="P100" t="n">
        <v>66.5</v>
      </c>
      <c r="Q100" t="n">
        <v>203.56</v>
      </c>
      <c r="R100" t="n">
        <v>15.2</v>
      </c>
      <c r="S100" t="n">
        <v>13.05</v>
      </c>
      <c r="T100" t="n">
        <v>789.99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100.0875918532655</v>
      </c>
      <c r="AB100" t="n">
        <v>136.9442587264989</v>
      </c>
      <c r="AC100" t="n">
        <v>123.8744908761528</v>
      </c>
      <c r="AD100" t="n">
        <v>100087.5918532655</v>
      </c>
      <c r="AE100" t="n">
        <v>136944.2587264989</v>
      </c>
      <c r="AF100" t="n">
        <v>4.412156573425519e-06</v>
      </c>
      <c r="AG100" t="n">
        <v>10</v>
      </c>
      <c r="AH100" t="n">
        <v>123874.4908761528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13.8026</v>
      </c>
      <c r="E101" t="n">
        <v>7.24</v>
      </c>
      <c r="F101" t="n">
        <v>4.08</v>
      </c>
      <c r="G101" t="n">
        <v>81.62</v>
      </c>
      <c r="H101" t="n">
        <v>1.3</v>
      </c>
      <c r="I101" t="n">
        <v>3</v>
      </c>
      <c r="J101" t="n">
        <v>353.63</v>
      </c>
      <c r="K101" t="n">
        <v>61.82</v>
      </c>
      <c r="L101" t="n">
        <v>25.75</v>
      </c>
      <c r="M101" t="n">
        <v>1</v>
      </c>
      <c r="N101" t="n">
        <v>116.06</v>
      </c>
      <c r="O101" t="n">
        <v>43848.38</v>
      </c>
      <c r="P101" t="n">
        <v>66.64</v>
      </c>
      <c r="Q101" t="n">
        <v>203.56</v>
      </c>
      <c r="R101" t="n">
        <v>15.34</v>
      </c>
      <c r="S101" t="n">
        <v>13.05</v>
      </c>
      <c r="T101" t="n">
        <v>858.8099999999999</v>
      </c>
      <c r="U101" t="n">
        <v>0.85</v>
      </c>
      <c r="V101" t="n">
        <v>0.92</v>
      </c>
      <c r="W101" t="n">
        <v>0.06</v>
      </c>
      <c r="X101" t="n">
        <v>0.04</v>
      </c>
      <c r="Y101" t="n">
        <v>1</v>
      </c>
      <c r="Z101" t="n">
        <v>10</v>
      </c>
      <c r="AA101" t="n">
        <v>100.1582796062873</v>
      </c>
      <c r="AB101" t="n">
        <v>137.0409768287068</v>
      </c>
      <c r="AC101" t="n">
        <v>123.9619783384307</v>
      </c>
      <c r="AD101" t="n">
        <v>100158.2796062873</v>
      </c>
      <c r="AE101" t="n">
        <v>137040.9768287068</v>
      </c>
      <c r="AF101" t="n">
        <v>4.409792347600512e-06</v>
      </c>
      <c r="AG101" t="n">
        <v>10</v>
      </c>
      <c r="AH101" t="n">
        <v>123961.9783384307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13.8058</v>
      </c>
      <c r="E102" t="n">
        <v>7.24</v>
      </c>
      <c r="F102" t="n">
        <v>4.08</v>
      </c>
      <c r="G102" t="n">
        <v>81.59</v>
      </c>
      <c r="H102" t="n">
        <v>1.31</v>
      </c>
      <c r="I102" t="n">
        <v>3</v>
      </c>
      <c r="J102" t="n">
        <v>354.27</v>
      </c>
      <c r="K102" t="n">
        <v>61.82</v>
      </c>
      <c r="L102" t="n">
        <v>26</v>
      </c>
      <c r="M102" t="n">
        <v>1</v>
      </c>
      <c r="N102" t="n">
        <v>116.45</v>
      </c>
      <c r="O102" t="n">
        <v>43927.95</v>
      </c>
      <c r="P102" t="n">
        <v>66.67</v>
      </c>
      <c r="Q102" t="n">
        <v>203.57</v>
      </c>
      <c r="R102" t="n">
        <v>15.22</v>
      </c>
      <c r="S102" t="n">
        <v>13.05</v>
      </c>
      <c r="T102" t="n">
        <v>800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100.1633918236977</v>
      </c>
      <c r="AB102" t="n">
        <v>137.0479715901029</v>
      </c>
      <c r="AC102" t="n">
        <v>123.9683055296163</v>
      </c>
      <c r="AD102" t="n">
        <v>100163.3918236977</v>
      </c>
      <c r="AE102" t="n">
        <v>137047.9715901029</v>
      </c>
      <c r="AF102" t="n">
        <v>4.410814715524839e-06</v>
      </c>
      <c r="AG102" t="n">
        <v>10</v>
      </c>
      <c r="AH102" t="n">
        <v>123968.3055296163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13.8137</v>
      </c>
      <c r="E103" t="n">
        <v>7.24</v>
      </c>
      <c r="F103" t="n">
        <v>4.08</v>
      </c>
      <c r="G103" t="n">
        <v>81.51000000000001</v>
      </c>
      <c r="H103" t="n">
        <v>1.32</v>
      </c>
      <c r="I103" t="n">
        <v>3</v>
      </c>
      <c r="J103" t="n">
        <v>354.92</v>
      </c>
      <c r="K103" t="n">
        <v>61.82</v>
      </c>
      <c r="L103" t="n">
        <v>26.25</v>
      </c>
      <c r="M103" t="n">
        <v>1</v>
      </c>
      <c r="N103" t="n">
        <v>116.85</v>
      </c>
      <c r="O103" t="n">
        <v>44007.74</v>
      </c>
      <c r="P103" t="n">
        <v>66.73999999999999</v>
      </c>
      <c r="Q103" t="n">
        <v>203.56</v>
      </c>
      <c r="R103" t="n">
        <v>15.07</v>
      </c>
      <c r="S103" t="n">
        <v>13.05</v>
      </c>
      <c r="T103" t="n">
        <v>724.8200000000001</v>
      </c>
      <c r="U103" t="n">
        <v>0.87</v>
      </c>
      <c r="V103" t="n">
        <v>0.92</v>
      </c>
      <c r="W103" t="n">
        <v>0.06</v>
      </c>
      <c r="X103" t="n">
        <v>0.04</v>
      </c>
      <c r="Y103" t="n">
        <v>1</v>
      </c>
      <c r="Z103" t="n">
        <v>10</v>
      </c>
      <c r="AA103" t="n">
        <v>100.1744020319886</v>
      </c>
      <c r="AB103" t="n">
        <v>137.0630362428226</v>
      </c>
      <c r="AC103" t="n">
        <v>123.9819324330239</v>
      </c>
      <c r="AD103" t="n">
        <v>100174.4020319886</v>
      </c>
      <c r="AE103" t="n">
        <v>137063.0362428226</v>
      </c>
      <c r="AF103" t="n">
        <v>4.413338686338023e-06</v>
      </c>
      <c r="AG103" t="n">
        <v>10</v>
      </c>
      <c r="AH103" t="n">
        <v>123981.9324330239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13.8206</v>
      </c>
      <c r="E104" t="n">
        <v>7.24</v>
      </c>
      <c r="F104" t="n">
        <v>4.07</v>
      </c>
      <c r="G104" t="n">
        <v>81.43000000000001</v>
      </c>
      <c r="H104" t="n">
        <v>1.33</v>
      </c>
      <c r="I104" t="n">
        <v>3</v>
      </c>
      <c r="J104" t="n">
        <v>355.57</v>
      </c>
      <c r="K104" t="n">
        <v>61.82</v>
      </c>
      <c r="L104" t="n">
        <v>26.5</v>
      </c>
      <c r="M104" t="n">
        <v>1</v>
      </c>
      <c r="N104" t="n">
        <v>117.25</v>
      </c>
      <c r="O104" t="n">
        <v>44087.74</v>
      </c>
      <c r="P104" t="n">
        <v>66.7</v>
      </c>
      <c r="Q104" t="n">
        <v>203.56</v>
      </c>
      <c r="R104" t="n">
        <v>14.95</v>
      </c>
      <c r="S104" t="n">
        <v>13.05</v>
      </c>
      <c r="T104" t="n">
        <v>667.21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100.1376031535541</v>
      </c>
      <c r="AB104" t="n">
        <v>137.0126863938966</v>
      </c>
      <c r="AC104" t="n">
        <v>123.9363879030129</v>
      </c>
      <c r="AD104" t="n">
        <v>100137.6031535541</v>
      </c>
      <c r="AE104" t="n">
        <v>137012.6863938966</v>
      </c>
      <c r="AF104" t="n">
        <v>4.415543167174855e-06</v>
      </c>
      <c r="AG104" t="n">
        <v>10</v>
      </c>
      <c r="AH104" t="n">
        <v>123936.3879030129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13.8228</v>
      </c>
      <c r="E105" t="n">
        <v>7.23</v>
      </c>
      <c r="F105" t="n">
        <v>4.07</v>
      </c>
      <c r="G105" t="n">
        <v>81.41</v>
      </c>
      <c r="H105" t="n">
        <v>1.34</v>
      </c>
      <c r="I105" t="n">
        <v>3</v>
      </c>
      <c r="J105" t="n">
        <v>356.22</v>
      </c>
      <c r="K105" t="n">
        <v>61.82</v>
      </c>
      <c r="L105" t="n">
        <v>26.75</v>
      </c>
      <c r="M105" t="n">
        <v>1</v>
      </c>
      <c r="N105" t="n">
        <v>117.65</v>
      </c>
      <c r="O105" t="n">
        <v>44167.96</v>
      </c>
      <c r="P105" t="n">
        <v>66.7</v>
      </c>
      <c r="Q105" t="n">
        <v>203.56</v>
      </c>
      <c r="R105" t="n">
        <v>14.9</v>
      </c>
      <c r="S105" t="n">
        <v>13.05</v>
      </c>
      <c r="T105" t="n">
        <v>637.92</v>
      </c>
      <c r="U105" t="n">
        <v>0.88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100.1329968249087</v>
      </c>
      <c r="AB105" t="n">
        <v>137.0063838118271</v>
      </c>
      <c r="AC105" t="n">
        <v>123.9306868305304</v>
      </c>
      <c r="AD105" t="n">
        <v>100132.9968249087</v>
      </c>
      <c r="AE105" t="n">
        <v>137006.3838118271</v>
      </c>
      <c r="AF105" t="n">
        <v>4.416246045122829e-06</v>
      </c>
      <c r="AG105" t="n">
        <v>10</v>
      </c>
      <c r="AH105" t="n">
        <v>123930.6868305304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13.8244</v>
      </c>
      <c r="E106" t="n">
        <v>7.23</v>
      </c>
      <c r="F106" t="n">
        <v>4.07</v>
      </c>
      <c r="G106" t="n">
        <v>81.39</v>
      </c>
      <c r="H106" t="n">
        <v>1.35</v>
      </c>
      <c r="I106" t="n">
        <v>3</v>
      </c>
      <c r="J106" t="n">
        <v>356.87</v>
      </c>
      <c r="K106" t="n">
        <v>61.82</v>
      </c>
      <c r="L106" t="n">
        <v>27</v>
      </c>
      <c r="M106" t="n">
        <v>1</v>
      </c>
      <c r="N106" t="n">
        <v>118.05</v>
      </c>
      <c r="O106" t="n">
        <v>44248.41</v>
      </c>
      <c r="P106" t="n">
        <v>66.68000000000001</v>
      </c>
      <c r="Q106" t="n">
        <v>203.56</v>
      </c>
      <c r="R106" t="n">
        <v>14.92</v>
      </c>
      <c r="S106" t="n">
        <v>13.05</v>
      </c>
      <c r="T106" t="n">
        <v>651.4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100.1217747124242</v>
      </c>
      <c r="AB106" t="n">
        <v>136.9910292224411</v>
      </c>
      <c r="AC106" t="n">
        <v>123.9167976616051</v>
      </c>
      <c r="AD106" t="n">
        <v>100121.7747124242</v>
      </c>
      <c r="AE106" t="n">
        <v>136991.0292224411</v>
      </c>
      <c r="AF106" t="n">
        <v>4.416757229084993e-06</v>
      </c>
      <c r="AG106" t="n">
        <v>10</v>
      </c>
      <c r="AH106" t="n">
        <v>123916.7976616051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13.8212</v>
      </c>
      <c r="E107" t="n">
        <v>7.24</v>
      </c>
      <c r="F107" t="n">
        <v>4.07</v>
      </c>
      <c r="G107" t="n">
        <v>81.43000000000001</v>
      </c>
      <c r="H107" t="n">
        <v>1.36</v>
      </c>
      <c r="I107" t="n">
        <v>3</v>
      </c>
      <c r="J107" t="n">
        <v>357.52</v>
      </c>
      <c r="K107" t="n">
        <v>61.82</v>
      </c>
      <c r="L107" t="n">
        <v>27.25</v>
      </c>
      <c r="M107" t="n">
        <v>1</v>
      </c>
      <c r="N107" t="n">
        <v>118.45</v>
      </c>
      <c r="O107" t="n">
        <v>44329.08</v>
      </c>
      <c r="P107" t="n">
        <v>66.70999999999999</v>
      </c>
      <c r="Q107" t="n">
        <v>203.56</v>
      </c>
      <c r="R107" t="n">
        <v>14.98</v>
      </c>
      <c r="S107" t="n">
        <v>13.05</v>
      </c>
      <c r="T107" t="n">
        <v>679.6900000000001</v>
      </c>
      <c r="U107" t="n">
        <v>0.87</v>
      </c>
      <c r="V107" t="n">
        <v>0.92</v>
      </c>
      <c r="W107" t="n">
        <v>0.06</v>
      </c>
      <c r="X107" t="n">
        <v>0.03</v>
      </c>
      <c r="Y107" t="n">
        <v>1</v>
      </c>
      <c r="Z107" t="n">
        <v>10</v>
      </c>
      <c r="AA107" t="n">
        <v>100.1402841361524</v>
      </c>
      <c r="AB107" t="n">
        <v>137.0163546325642</v>
      </c>
      <c r="AC107" t="n">
        <v>123.9397060501305</v>
      </c>
      <c r="AD107" t="n">
        <v>100140.2841361524</v>
      </c>
      <c r="AE107" t="n">
        <v>137016.3546325642</v>
      </c>
      <c r="AF107" t="n">
        <v>4.415734861160665e-06</v>
      </c>
      <c r="AG107" t="n">
        <v>10</v>
      </c>
      <c r="AH107" t="n">
        <v>123939.7060501305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13.8148</v>
      </c>
      <c r="E108" t="n">
        <v>7.24</v>
      </c>
      <c r="F108" t="n">
        <v>4.07</v>
      </c>
      <c r="G108" t="n">
        <v>81.48999999999999</v>
      </c>
      <c r="H108" t="n">
        <v>1.37</v>
      </c>
      <c r="I108" t="n">
        <v>3</v>
      </c>
      <c r="J108" t="n">
        <v>358.18</v>
      </c>
      <c r="K108" t="n">
        <v>61.82</v>
      </c>
      <c r="L108" t="n">
        <v>27.5</v>
      </c>
      <c r="M108" t="n">
        <v>1</v>
      </c>
      <c r="N108" t="n">
        <v>118.86</v>
      </c>
      <c r="O108" t="n">
        <v>44409.98</v>
      </c>
      <c r="P108" t="n">
        <v>66.79000000000001</v>
      </c>
      <c r="Q108" t="n">
        <v>203.57</v>
      </c>
      <c r="R108" t="n">
        <v>15.08</v>
      </c>
      <c r="S108" t="n">
        <v>13.05</v>
      </c>
      <c r="T108" t="n">
        <v>728.47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100.1852071553866</v>
      </c>
      <c r="AB108" t="n">
        <v>137.0778202893441</v>
      </c>
      <c r="AC108" t="n">
        <v>123.9953055108949</v>
      </c>
      <c r="AD108" t="n">
        <v>100185.2071553866</v>
      </c>
      <c r="AE108" t="n">
        <v>137077.8202893441</v>
      </c>
      <c r="AF108" t="n">
        <v>4.41369012531201e-06</v>
      </c>
      <c r="AG108" t="n">
        <v>10</v>
      </c>
      <c r="AH108" t="n">
        <v>123995.3055108949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13.81</v>
      </c>
      <c r="E109" t="n">
        <v>7.24</v>
      </c>
      <c r="F109" t="n">
        <v>4.08</v>
      </c>
      <c r="G109" t="n">
        <v>81.54000000000001</v>
      </c>
      <c r="H109" t="n">
        <v>1.38</v>
      </c>
      <c r="I109" t="n">
        <v>3</v>
      </c>
      <c r="J109" t="n">
        <v>358.84</v>
      </c>
      <c r="K109" t="n">
        <v>61.82</v>
      </c>
      <c r="L109" t="n">
        <v>27.75</v>
      </c>
      <c r="M109" t="n">
        <v>1</v>
      </c>
      <c r="N109" t="n">
        <v>119.27</v>
      </c>
      <c r="O109" t="n">
        <v>44491.1</v>
      </c>
      <c r="P109" t="n">
        <v>66.8</v>
      </c>
      <c r="Q109" t="n">
        <v>203.56</v>
      </c>
      <c r="R109" t="n">
        <v>15.2</v>
      </c>
      <c r="S109" t="n">
        <v>13.05</v>
      </c>
      <c r="T109" t="n">
        <v>789.72</v>
      </c>
      <c r="U109" t="n">
        <v>0.86</v>
      </c>
      <c r="V109" t="n">
        <v>0.92</v>
      </c>
      <c r="W109" t="n">
        <v>0.06</v>
      </c>
      <c r="X109" t="n">
        <v>0.04</v>
      </c>
      <c r="Y109" t="n">
        <v>1</v>
      </c>
      <c r="Z109" t="n">
        <v>10</v>
      </c>
      <c r="AA109" t="n">
        <v>100.2058096353138</v>
      </c>
      <c r="AB109" t="n">
        <v>137.1060095112978</v>
      </c>
      <c r="AC109" t="n">
        <v>124.0208043930692</v>
      </c>
      <c r="AD109" t="n">
        <v>100205.8096353138</v>
      </c>
      <c r="AE109" t="n">
        <v>137106.0095112978</v>
      </c>
      <c r="AF109" t="n">
        <v>4.412156573425519e-06</v>
      </c>
      <c r="AG109" t="n">
        <v>10</v>
      </c>
      <c r="AH109" t="n">
        <v>124020.8043930692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13.8021</v>
      </c>
      <c r="E110" t="n">
        <v>7.25</v>
      </c>
      <c r="F110" t="n">
        <v>4.08</v>
      </c>
      <c r="G110" t="n">
        <v>81.63</v>
      </c>
      <c r="H110" t="n">
        <v>1.39</v>
      </c>
      <c r="I110" t="n">
        <v>3</v>
      </c>
      <c r="J110" t="n">
        <v>359.5</v>
      </c>
      <c r="K110" t="n">
        <v>61.82</v>
      </c>
      <c r="L110" t="n">
        <v>28</v>
      </c>
      <c r="M110" t="n">
        <v>1</v>
      </c>
      <c r="N110" t="n">
        <v>119.68</v>
      </c>
      <c r="O110" t="n">
        <v>44572.45</v>
      </c>
      <c r="P110" t="n">
        <v>66.84999999999999</v>
      </c>
      <c r="Q110" t="n">
        <v>203.56</v>
      </c>
      <c r="R110" t="n">
        <v>15.34</v>
      </c>
      <c r="S110" t="n">
        <v>13.05</v>
      </c>
      <c r="T110" t="n">
        <v>857.61</v>
      </c>
      <c r="U110" t="n">
        <v>0.85</v>
      </c>
      <c r="V110" t="n">
        <v>0.92</v>
      </c>
      <c r="W110" t="n">
        <v>0.06</v>
      </c>
      <c r="X110" t="n">
        <v>0.04</v>
      </c>
      <c r="Y110" t="n">
        <v>1</v>
      </c>
      <c r="Z110" t="n">
        <v>10</v>
      </c>
      <c r="AA110" t="n">
        <v>100.2421286312984</v>
      </c>
      <c r="AB110" t="n">
        <v>137.1557027638848</v>
      </c>
      <c r="AC110" t="n">
        <v>124.0657549913743</v>
      </c>
      <c r="AD110" t="n">
        <v>100242.1286312984</v>
      </c>
      <c r="AE110" t="n">
        <v>137155.7027638849</v>
      </c>
      <c r="AF110" t="n">
        <v>4.409632602612336e-06</v>
      </c>
      <c r="AG110" t="n">
        <v>10</v>
      </c>
      <c r="AH110" t="n">
        <v>124065.7549913743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13.8032</v>
      </c>
      <c r="E111" t="n">
        <v>7.24</v>
      </c>
      <c r="F111" t="n">
        <v>4.08</v>
      </c>
      <c r="G111" t="n">
        <v>81.62</v>
      </c>
      <c r="H111" t="n">
        <v>1.4</v>
      </c>
      <c r="I111" t="n">
        <v>3</v>
      </c>
      <c r="J111" t="n">
        <v>360.16</v>
      </c>
      <c r="K111" t="n">
        <v>61.82</v>
      </c>
      <c r="L111" t="n">
        <v>28.25</v>
      </c>
      <c r="M111" t="n">
        <v>1</v>
      </c>
      <c r="N111" t="n">
        <v>120.09</v>
      </c>
      <c r="O111" t="n">
        <v>44654.04</v>
      </c>
      <c r="P111" t="n">
        <v>66.84</v>
      </c>
      <c r="Q111" t="n">
        <v>203.56</v>
      </c>
      <c r="R111" t="n">
        <v>15.28</v>
      </c>
      <c r="S111" t="n">
        <v>13.05</v>
      </c>
      <c r="T111" t="n">
        <v>828.38</v>
      </c>
      <c r="U111" t="n">
        <v>0.85</v>
      </c>
      <c r="V111" t="n">
        <v>0.92</v>
      </c>
      <c r="W111" t="n">
        <v>0.06</v>
      </c>
      <c r="X111" t="n">
        <v>0.04</v>
      </c>
      <c r="Y111" t="n">
        <v>1</v>
      </c>
      <c r="Z111" t="n">
        <v>10</v>
      </c>
      <c r="AA111" t="n">
        <v>100.2358713327376</v>
      </c>
      <c r="AB111" t="n">
        <v>137.1471412519414</v>
      </c>
      <c r="AC111" t="n">
        <v>124.0580105781145</v>
      </c>
      <c r="AD111" t="n">
        <v>100235.8713327376</v>
      </c>
      <c r="AE111" t="n">
        <v>137147.1412519414</v>
      </c>
      <c r="AF111" t="n">
        <v>4.409984041586324e-06</v>
      </c>
      <c r="AG111" t="n">
        <v>10</v>
      </c>
      <c r="AH111" t="n">
        <v>124058.0105781145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13.8106</v>
      </c>
      <c r="E112" t="n">
        <v>7.24</v>
      </c>
      <c r="F112" t="n">
        <v>4.08</v>
      </c>
      <c r="G112" t="n">
        <v>81.54000000000001</v>
      </c>
      <c r="H112" t="n">
        <v>1.41</v>
      </c>
      <c r="I112" t="n">
        <v>3</v>
      </c>
      <c r="J112" t="n">
        <v>360.82</v>
      </c>
      <c r="K112" t="n">
        <v>61.82</v>
      </c>
      <c r="L112" t="n">
        <v>28.5</v>
      </c>
      <c r="M112" t="n">
        <v>1</v>
      </c>
      <c r="N112" t="n">
        <v>120.5</v>
      </c>
      <c r="O112" t="n">
        <v>44735.86</v>
      </c>
      <c r="P112" t="n">
        <v>66.76000000000001</v>
      </c>
      <c r="Q112" t="n">
        <v>203.56</v>
      </c>
      <c r="R112" t="n">
        <v>15.13</v>
      </c>
      <c r="S112" t="n">
        <v>13.05</v>
      </c>
      <c r="T112" t="n">
        <v>753.62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100.1887876047323</v>
      </c>
      <c r="AB112" t="n">
        <v>137.0827192180972</v>
      </c>
      <c r="AC112" t="n">
        <v>123.9997368927635</v>
      </c>
      <c r="AD112" t="n">
        <v>100188.7876047323</v>
      </c>
      <c r="AE112" t="n">
        <v>137082.7192180972</v>
      </c>
      <c r="AF112" t="n">
        <v>4.412348267411331e-06</v>
      </c>
      <c r="AG112" t="n">
        <v>10</v>
      </c>
      <c r="AH112" t="n">
        <v>123999.7368927635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13.8169</v>
      </c>
      <c r="E113" t="n">
        <v>7.24</v>
      </c>
      <c r="F113" t="n">
        <v>4.07</v>
      </c>
      <c r="G113" t="n">
        <v>81.47</v>
      </c>
      <c r="H113" t="n">
        <v>1.42</v>
      </c>
      <c r="I113" t="n">
        <v>3</v>
      </c>
      <c r="J113" t="n">
        <v>361.49</v>
      </c>
      <c r="K113" t="n">
        <v>61.82</v>
      </c>
      <c r="L113" t="n">
        <v>28.75</v>
      </c>
      <c r="M113" t="n">
        <v>1</v>
      </c>
      <c r="N113" t="n">
        <v>120.92</v>
      </c>
      <c r="O113" t="n">
        <v>44817.91</v>
      </c>
      <c r="P113" t="n">
        <v>66.68000000000001</v>
      </c>
      <c r="Q113" t="n">
        <v>203.56</v>
      </c>
      <c r="R113" t="n">
        <v>15.01</v>
      </c>
      <c r="S113" t="n">
        <v>13.05</v>
      </c>
      <c r="T113" t="n">
        <v>695.22</v>
      </c>
      <c r="U113" t="n">
        <v>0.87</v>
      </c>
      <c r="V113" t="n">
        <v>0.92</v>
      </c>
      <c r="W113" t="n">
        <v>0.06</v>
      </c>
      <c r="X113" t="n">
        <v>0.03</v>
      </c>
      <c r="Y113" t="n">
        <v>1</v>
      </c>
      <c r="Z113" t="n">
        <v>10</v>
      </c>
      <c r="AA113" t="n">
        <v>100.1374762191994</v>
      </c>
      <c r="AB113" t="n">
        <v>137.0125127167125</v>
      </c>
      <c r="AC113" t="n">
        <v>123.9362308013355</v>
      </c>
      <c r="AD113" t="n">
        <v>100137.4762191994</v>
      </c>
      <c r="AE113" t="n">
        <v>137012.5127167125</v>
      </c>
      <c r="AF113" t="n">
        <v>4.414361054262351e-06</v>
      </c>
      <c r="AG113" t="n">
        <v>10</v>
      </c>
      <c r="AH113" t="n">
        <v>123936.2308013355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13.8201</v>
      </c>
      <c r="E114" t="n">
        <v>7.24</v>
      </c>
      <c r="F114" t="n">
        <v>4.07</v>
      </c>
      <c r="G114" t="n">
        <v>81.44</v>
      </c>
      <c r="H114" t="n">
        <v>1.43</v>
      </c>
      <c r="I114" t="n">
        <v>3</v>
      </c>
      <c r="J114" t="n">
        <v>362.16</v>
      </c>
      <c r="K114" t="n">
        <v>61.82</v>
      </c>
      <c r="L114" t="n">
        <v>29</v>
      </c>
      <c r="M114" t="n">
        <v>1</v>
      </c>
      <c r="N114" t="n">
        <v>121.34</v>
      </c>
      <c r="O114" t="n">
        <v>44900.33</v>
      </c>
      <c r="P114" t="n">
        <v>66.68000000000001</v>
      </c>
      <c r="Q114" t="n">
        <v>203.56</v>
      </c>
      <c r="R114" t="n">
        <v>14.95</v>
      </c>
      <c r="S114" t="n">
        <v>13.05</v>
      </c>
      <c r="T114" t="n">
        <v>663.6900000000001</v>
      </c>
      <c r="U114" t="n">
        <v>0.87</v>
      </c>
      <c r="V114" t="n">
        <v>0.92</v>
      </c>
      <c r="W114" t="n">
        <v>0.06</v>
      </c>
      <c r="X114" t="n">
        <v>0.03</v>
      </c>
      <c r="Y114" t="n">
        <v>1</v>
      </c>
      <c r="Z114" t="n">
        <v>10</v>
      </c>
      <c r="AA114" t="n">
        <v>100.130774825212</v>
      </c>
      <c r="AB114" t="n">
        <v>137.0033435738143</v>
      </c>
      <c r="AC114" t="n">
        <v>123.9279367485665</v>
      </c>
      <c r="AD114" t="n">
        <v>100130.774825212</v>
      </c>
      <c r="AE114" t="n">
        <v>137003.3435738143</v>
      </c>
      <c r="AF114" t="n">
        <v>4.415383422186677e-06</v>
      </c>
      <c r="AG114" t="n">
        <v>10</v>
      </c>
      <c r="AH114" t="n">
        <v>123927.9367485665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13.8212</v>
      </c>
      <c r="E115" t="n">
        <v>7.24</v>
      </c>
      <c r="F115" t="n">
        <v>4.07</v>
      </c>
      <c r="G115" t="n">
        <v>81.43000000000001</v>
      </c>
      <c r="H115" t="n">
        <v>1.44</v>
      </c>
      <c r="I115" t="n">
        <v>3</v>
      </c>
      <c r="J115" t="n">
        <v>362.83</v>
      </c>
      <c r="K115" t="n">
        <v>61.82</v>
      </c>
      <c r="L115" t="n">
        <v>29.25</v>
      </c>
      <c r="M115" t="n">
        <v>1</v>
      </c>
      <c r="N115" t="n">
        <v>121.75</v>
      </c>
      <c r="O115" t="n">
        <v>44982.86</v>
      </c>
      <c r="P115" t="n">
        <v>66.73999999999999</v>
      </c>
      <c r="Q115" t="n">
        <v>203.56</v>
      </c>
      <c r="R115" t="n">
        <v>14.97</v>
      </c>
      <c r="S115" t="n">
        <v>13.05</v>
      </c>
      <c r="T115" t="n">
        <v>673.6900000000001</v>
      </c>
      <c r="U115" t="n">
        <v>0.87</v>
      </c>
      <c r="V115" t="n">
        <v>0.92</v>
      </c>
      <c r="W115" t="n">
        <v>0.06</v>
      </c>
      <c r="X115" t="n">
        <v>0.03</v>
      </c>
      <c r="Y115" t="n">
        <v>1</v>
      </c>
      <c r="Z115" t="n">
        <v>10</v>
      </c>
      <c r="AA115" t="n">
        <v>100.1520963345873</v>
      </c>
      <c r="AB115" t="n">
        <v>137.0325166035802</v>
      </c>
      <c r="AC115" t="n">
        <v>123.9543255453162</v>
      </c>
      <c r="AD115" t="n">
        <v>100152.0963345873</v>
      </c>
      <c r="AE115" t="n">
        <v>137032.5166035802</v>
      </c>
      <c r="AF115" t="n">
        <v>4.415734861160665e-06</v>
      </c>
      <c r="AG115" t="n">
        <v>10</v>
      </c>
      <c r="AH115" t="n">
        <v>123954.3255453162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13.8196</v>
      </c>
      <c r="E116" t="n">
        <v>7.24</v>
      </c>
      <c r="F116" t="n">
        <v>4.07</v>
      </c>
      <c r="G116" t="n">
        <v>81.44</v>
      </c>
      <c r="H116" t="n">
        <v>1.45</v>
      </c>
      <c r="I116" t="n">
        <v>3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66.7</v>
      </c>
      <c r="Q116" t="n">
        <v>203.56</v>
      </c>
      <c r="R116" t="n">
        <v>15.02</v>
      </c>
      <c r="S116" t="n">
        <v>13.05</v>
      </c>
      <c r="T116" t="n">
        <v>697.9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100.1396974241289</v>
      </c>
      <c r="AB116" t="n">
        <v>137.0155518672898</v>
      </c>
      <c r="AC116" t="n">
        <v>123.9389798996472</v>
      </c>
      <c r="AD116" t="n">
        <v>100139.6974241289</v>
      </c>
      <c r="AE116" t="n">
        <v>137015.5518672898</v>
      </c>
      <c r="AF116" t="n">
        <v>4.415223677198501e-06</v>
      </c>
      <c r="AG116" t="n">
        <v>10</v>
      </c>
      <c r="AH116" t="n">
        <v>123938.9798996472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13.8143</v>
      </c>
      <c r="E117" t="n">
        <v>7.24</v>
      </c>
      <c r="F117" t="n">
        <v>4.08</v>
      </c>
      <c r="G117" t="n">
        <v>81.5</v>
      </c>
      <c r="H117" t="n">
        <v>1.46</v>
      </c>
      <c r="I117" t="n">
        <v>3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66.73999999999999</v>
      </c>
      <c r="Q117" t="n">
        <v>203.56</v>
      </c>
      <c r="R117" t="n">
        <v>15.11</v>
      </c>
      <c r="S117" t="n">
        <v>13.05</v>
      </c>
      <c r="T117" t="n">
        <v>743.98</v>
      </c>
      <c r="U117" t="n">
        <v>0.86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100.1731433892554</v>
      </c>
      <c r="AB117" t="n">
        <v>137.0613141123077</v>
      </c>
      <c r="AC117" t="n">
        <v>123.9803746602283</v>
      </c>
      <c r="AD117" t="n">
        <v>100173.1433892554</v>
      </c>
      <c r="AE117" t="n">
        <v>137061.3141123077</v>
      </c>
      <c r="AF117" t="n">
        <v>4.413530380323834e-06</v>
      </c>
      <c r="AG117" t="n">
        <v>10</v>
      </c>
      <c r="AH117" t="n">
        <v>123980.3746602283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13.8069</v>
      </c>
      <c r="E118" t="n">
        <v>7.24</v>
      </c>
      <c r="F118" t="n">
        <v>4.08</v>
      </c>
      <c r="G118" t="n">
        <v>81.58</v>
      </c>
      <c r="H118" t="n">
        <v>1.47</v>
      </c>
      <c r="I118" t="n">
        <v>3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66.83</v>
      </c>
      <c r="Q118" t="n">
        <v>203.56</v>
      </c>
      <c r="R118" t="n">
        <v>15.23</v>
      </c>
      <c r="S118" t="n">
        <v>13.05</v>
      </c>
      <c r="T118" t="n">
        <v>803.89</v>
      </c>
      <c r="U118" t="n">
        <v>0.86</v>
      </c>
      <c r="V118" t="n">
        <v>0.92</v>
      </c>
      <c r="W118" t="n">
        <v>0.06</v>
      </c>
      <c r="X118" t="n">
        <v>0.04</v>
      </c>
      <c r="Y118" t="n">
        <v>1</v>
      </c>
      <c r="Z118" t="n">
        <v>10</v>
      </c>
      <c r="AA118" t="n">
        <v>100.2241475924348</v>
      </c>
      <c r="AB118" t="n">
        <v>137.1311003132443</v>
      </c>
      <c r="AC118" t="n">
        <v>124.0435005640931</v>
      </c>
      <c r="AD118" t="n">
        <v>100224.1475924348</v>
      </c>
      <c r="AE118" t="n">
        <v>137131.1003132443</v>
      </c>
      <c r="AF118" t="n">
        <v>4.411166154498827e-06</v>
      </c>
      <c r="AG118" t="n">
        <v>10</v>
      </c>
      <c r="AH118" t="n">
        <v>124043.5005640931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13.8016</v>
      </c>
      <c r="E119" t="n">
        <v>7.25</v>
      </c>
      <c r="F119" t="n">
        <v>4.08</v>
      </c>
      <c r="G119" t="n">
        <v>81.63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66.79000000000001</v>
      </c>
      <c r="Q119" t="n">
        <v>203.56</v>
      </c>
      <c r="R119" t="n">
        <v>15.36</v>
      </c>
      <c r="S119" t="n">
        <v>13.05</v>
      </c>
      <c r="T119" t="n">
        <v>871</v>
      </c>
      <c r="U119" t="n">
        <v>0.85</v>
      </c>
      <c r="V119" t="n">
        <v>0.92</v>
      </c>
      <c r="W119" t="n">
        <v>0.06</v>
      </c>
      <c r="X119" t="n">
        <v>0.04</v>
      </c>
      <c r="Y119" t="n">
        <v>1</v>
      </c>
      <c r="Z119" t="n">
        <v>10</v>
      </c>
      <c r="AA119" t="n">
        <v>100.2195229725008</v>
      </c>
      <c r="AB119" t="n">
        <v>137.1247727042268</v>
      </c>
      <c r="AC119" t="n">
        <v>124.0377768531993</v>
      </c>
      <c r="AD119" t="n">
        <v>100219.5229725008</v>
      </c>
      <c r="AE119" t="n">
        <v>137124.7727042268</v>
      </c>
      <c r="AF119" t="n">
        <v>4.40947285762416e-06</v>
      </c>
      <c r="AG119" t="n">
        <v>10</v>
      </c>
      <c r="AH119" t="n">
        <v>124037.7768531993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13.8021</v>
      </c>
      <c r="E120" t="n">
        <v>7.25</v>
      </c>
      <c r="F120" t="n">
        <v>4.08</v>
      </c>
      <c r="G120" t="n">
        <v>81.63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66.75</v>
      </c>
      <c r="Q120" t="n">
        <v>203.56</v>
      </c>
      <c r="R120" t="n">
        <v>15.3</v>
      </c>
      <c r="S120" t="n">
        <v>13.05</v>
      </c>
      <c r="T120" t="n">
        <v>841.01</v>
      </c>
      <c r="U120" t="n">
        <v>0.85</v>
      </c>
      <c r="V120" t="n">
        <v>0.92</v>
      </c>
      <c r="W120" t="n">
        <v>0.06</v>
      </c>
      <c r="X120" t="n">
        <v>0.04</v>
      </c>
      <c r="Y120" t="n">
        <v>1</v>
      </c>
      <c r="Z120" t="n">
        <v>10</v>
      </c>
      <c r="AA120" t="n">
        <v>100.2027001489156</v>
      </c>
      <c r="AB120" t="n">
        <v>137.1017549748268</v>
      </c>
      <c r="AC120" t="n">
        <v>124.0169559035877</v>
      </c>
      <c r="AD120" t="n">
        <v>100202.7001489156</v>
      </c>
      <c r="AE120" t="n">
        <v>137101.7549748268</v>
      </c>
      <c r="AF120" t="n">
        <v>4.409632602612336e-06</v>
      </c>
      <c r="AG120" t="n">
        <v>10</v>
      </c>
      <c r="AH120" t="n">
        <v>124016.9559035877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13.8095</v>
      </c>
      <c r="E121" t="n">
        <v>7.24</v>
      </c>
      <c r="F121" t="n">
        <v>4.08</v>
      </c>
      <c r="G121" t="n">
        <v>81.55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66.62</v>
      </c>
      <c r="Q121" t="n">
        <v>203.56</v>
      </c>
      <c r="R121" t="n">
        <v>15.16</v>
      </c>
      <c r="S121" t="n">
        <v>13.05</v>
      </c>
      <c r="T121" t="n">
        <v>767.9</v>
      </c>
      <c r="U121" t="n">
        <v>0.86</v>
      </c>
      <c r="V121" t="n">
        <v>0.92</v>
      </c>
      <c r="W121" t="n">
        <v>0.06</v>
      </c>
      <c r="X121" t="n">
        <v>0.04</v>
      </c>
      <c r="Y121" t="n">
        <v>1</v>
      </c>
      <c r="Z121" t="n">
        <v>10</v>
      </c>
      <c r="AA121" t="n">
        <v>100.1359267685921</v>
      </c>
      <c r="AB121" t="n">
        <v>137.0103926900346</v>
      </c>
      <c r="AC121" t="n">
        <v>123.9343131070283</v>
      </c>
      <c r="AD121" t="n">
        <v>100135.9267685921</v>
      </c>
      <c r="AE121" t="n">
        <v>137010.3926900346</v>
      </c>
      <c r="AF121" t="n">
        <v>4.411996828437343e-06</v>
      </c>
      <c r="AG121" t="n">
        <v>10</v>
      </c>
      <c r="AH121" t="n">
        <v>123934.3131070283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13.8153</v>
      </c>
      <c r="E122" t="n">
        <v>7.24</v>
      </c>
      <c r="F122" t="n">
        <v>4.07</v>
      </c>
      <c r="G122" t="n">
        <v>81.48999999999999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66.47</v>
      </c>
      <c r="Q122" t="n">
        <v>203.56</v>
      </c>
      <c r="R122" t="n">
        <v>15.05</v>
      </c>
      <c r="S122" t="n">
        <v>13.05</v>
      </c>
      <c r="T122" t="n">
        <v>713.1900000000001</v>
      </c>
      <c r="U122" t="n">
        <v>0.87</v>
      </c>
      <c r="V122" t="n">
        <v>0.92</v>
      </c>
      <c r="W122" t="n">
        <v>0.06</v>
      </c>
      <c r="X122" t="n">
        <v>0.03</v>
      </c>
      <c r="Y122" t="n">
        <v>1</v>
      </c>
      <c r="Z122" t="n">
        <v>10</v>
      </c>
      <c r="AA122" t="n">
        <v>100.0581073794682</v>
      </c>
      <c r="AB122" t="n">
        <v>136.9039167686862</v>
      </c>
      <c r="AC122" t="n">
        <v>123.8379990981734</v>
      </c>
      <c r="AD122" t="n">
        <v>100058.1073794682</v>
      </c>
      <c r="AE122" t="n">
        <v>136903.9167686862</v>
      </c>
      <c r="AF122" t="n">
        <v>4.413849870300187e-06</v>
      </c>
      <c r="AG122" t="n">
        <v>10</v>
      </c>
      <c r="AH122" t="n">
        <v>123837.9990981734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13.8175</v>
      </c>
      <c r="E123" t="n">
        <v>7.24</v>
      </c>
      <c r="F123" t="n">
        <v>4.07</v>
      </c>
      <c r="G123" t="n">
        <v>81.47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66.36</v>
      </c>
      <c r="Q123" t="n">
        <v>203.56</v>
      </c>
      <c r="R123" t="n">
        <v>14.99</v>
      </c>
      <c r="S123" t="n">
        <v>13.05</v>
      </c>
      <c r="T123" t="n">
        <v>686.04</v>
      </c>
      <c r="U123" t="n">
        <v>0.87</v>
      </c>
      <c r="V123" t="n">
        <v>0.92</v>
      </c>
      <c r="W123" t="n">
        <v>0.06</v>
      </c>
      <c r="X123" t="n">
        <v>0.03</v>
      </c>
      <c r="Y123" t="n">
        <v>1</v>
      </c>
      <c r="Z123" t="n">
        <v>10</v>
      </c>
      <c r="AA123" t="n">
        <v>100.0101889491254</v>
      </c>
      <c r="AB123" t="n">
        <v>136.8383526582792</v>
      </c>
      <c r="AC123" t="n">
        <v>123.7786923344439</v>
      </c>
      <c r="AD123" t="n">
        <v>100010.1889491254</v>
      </c>
      <c r="AE123" t="n">
        <v>136838.3526582792</v>
      </c>
      <c r="AF123" t="n">
        <v>4.414552748248162e-06</v>
      </c>
      <c r="AG123" t="n">
        <v>10</v>
      </c>
      <c r="AH123" t="n">
        <v>123778.6923344439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13.819</v>
      </c>
      <c r="E124" t="n">
        <v>7.24</v>
      </c>
      <c r="F124" t="n">
        <v>4.07</v>
      </c>
      <c r="G124" t="n">
        <v>81.45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66.3</v>
      </c>
      <c r="Q124" t="n">
        <v>203.56</v>
      </c>
      <c r="R124" t="n">
        <v>15.02</v>
      </c>
      <c r="S124" t="n">
        <v>13.05</v>
      </c>
      <c r="T124" t="n">
        <v>698.85</v>
      </c>
      <c r="U124" t="n">
        <v>0.87</v>
      </c>
      <c r="V124" t="n">
        <v>0.92</v>
      </c>
      <c r="W124" t="n">
        <v>0.06</v>
      </c>
      <c r="X124" t="n">
        <v>0.03</v>
      </c>
      <c r="Y124" t="n">
        <v>1</v>
      </c>
      <c r="Z124" t="n">
        <v>10</v>
      </c>
      <c r="AA124" t="n">
        <v>99.98343307929652</v>
      </c>
      <c r="AB124" t="n">
        <v>136.8017440967938</v>
      </c>
      <c r="AC124" t="n">
        <v>123.7455776426861</v>
      </c>
      <c r="AD124" t="n">
        <v>99983.43307929652</v>
      </c>
      <c r="AE124" t="n">
        <v>136801.7440967938</v>
      </c>
      <c r="AF124" t="n">
        <v>4.415031983212691e-06</v>
      </c>
      <c r="AG124" t="n">
        <v>10</v>
      </c>
      <c r="AH124" t="n">
        <v>123745.5776426861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13.8159</v>
      </c>
      <c r="E125" t="n">
        <v>7.24</v>
      </c>
      <c r="F125" t="n">
        <v>4.07</v>
      </c>
      <c r="G125" t="n">
        <v>81.48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66.23999999999999</v>
      </c>
      <c r="Q125" t="n">
        <v>203.56</v>
      </c>
      <c r="R125" t="n">
        <v>15.07</v>
      </c>
      <c r="S125" t="n">
        <v>13.05</v>
      </c>
      <c r="T125" t="n">
        <v>725.03</v>
      </c>
      <c r="U125" t="n">
        <v>0.87</v>
      </c>
      <c r="V125" t="n">
        <v>0.92</v>
      </c>
      <c r="W125" t="n">
        <v>0.06</v>
      </c>
      <c r="X125" t="n">
        <v>0.03</v>
      </c>
      <c r="Y125" t="n">
        <v>1</v>
      </c>
      <c r="Z125" t="n">
        <v>10</v>
      </c>
      <c r="AA125" t="n">
        <v>99.96625900463066</v>
      </c>
      <c r="AB125" t="n">
        <v>136.7782457701692</v>
      </c>
      <c r="AC125" t="n">
        <v>123.7243219633746</v>
      </c>
      <c r="AD125" t="n">
        <v>99966.25900463066</v>
      </c>
      <c r="AE125" t="n">
        <v>136778.2457701692</v>
      </c>
      <c r="AF125" t="n">
        <v>4.414041564285998e-06</v>
      </c>
      <c r="AG125" t="n">
        <v>10</v>
      </c>
      <c r="AH125" t="n">
        <v>123724.3219633746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13.8122</v>
      </c>
      <c r="E126" t="n">
        <v>7.24</v>
      </c>
      <c r="F126" t="n">
        <v>4.08</v>
      </c>
      <c r="G126" t="n">
        <v>81.52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66.22</v>
      </c>
      <c r="Q126" t="n">
        <v>203.56</v>
      </c>
      <c r="R126" t="n">
        <v>15.16</v>
      </c>
      <c r="S126" t="n">
        <v>13.05</v>
      </c>
      <c r="T126" t="n">
        <v>771.39</v>
      </c>
      <c r="U126" t="n">
        <v>0.86</v>
      </c>
      <c r="V126" t="n">
        <v>0.92</v>
      </c>
      <c r="W126" t="n">
        <v>0.06</v>
      </c>
      <c r="X126" t="n">
        <v>0.04</v>
      </c>
      <c r="Y126" t="n">
        <v>1</v>
      </c>
      <c r="Z126" t="n">
        <v>10</v>
      </c>
      <c r="AA126" t="n">
        <v>99.97267093310164</v>
      </c>
      <c r="AB126" t="n">
        <v>136.7870188535776</v>
      </c>
      <c r="AC126" t="n">
        <v>123.7322577560155</v>
      </c>
      <c r="AD126" t="n">
        <v>99972.67093310165</v>
      </c>
      <c r="AE126" t="n">
        <v>136787.0188535776</v>
      </c>
      <c r="AF126" t="n">
        <v>4.412859451373495e-06</v>
      </c>
      <c r="AG126" t="n">
        <v>10</v>
      </c>
      <c r="AH126" t="n">
        <v>123732.2577560155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13.8042</v>
      </c>
      <c r="E127" t="n">
        <v>7.24</v>
      </c>
      <c r="F127" t="n">
        <v>4.08</v>
      </c>
      <c r="G127" t="n">
        <v>81.61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66.2</v>
      </c>
      <c r="Q127" t="n">
        <v>203.59</v>
      </c>
      <c r="R127" t="n">
        <v>15.28</v>
      </c>
      <c r="S127" t="n">
        <v>13.05</v>
      </c>
      <c r="T127" t="n">
        <v>830.84</v>
      </c>
      <c r="U127" t="n">
        <v>0.85</v>
      </c>
      <c r="V127" t="n">
        <v>0.92</v>
      </c>
      <c r="W127" t="n">
        <v>0.06</v>
      </c>
      <c r="X127" t="n">
        <v>0.04</v>
      </c>
      <c r="Y127" t="n">
        <v>1</v>
      </c>
      <c r="Z127" t="n">
        <v>10</v>
      </c>
      <c r="AA127" t="n">
        <v>99.98146370805316</v>
      </c>
      <c r="AB127" t="n">
        <v>136.7990495161761</v>
      </c>
      <c r="AC127" t="n">
        <v>123.7431402290608</v>
      </c>
      <c r="AD127" t="n">
        <v>99981.46370805315</v>
      </c>
      <c r="AE127" t="n">
        <v>136799.0495161761</v>
      </c>
      <c r="AF127" t="n">
        <v>4.410303531562676e-06</v>
      </c>
      <c r="AG127" t="n">
        <v>10</v>
      </c>
      <c r="AH127" t="n">
        <v>123743.1402290608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13.8016</v>
      </c>
      <c r="E128" t="n">
        <v>7.25</v>
      </c>
      <c r="F128" t="n">
        <v>4.08</v>
      </c>
      <c r="G128" t="n">
        <v>81.63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0</v>
      </c>
      <c r="N128" t="n">
        <v>127.39</v>
      </c>
      <c r="O128" t="n">
        <v>46078.74</v>
      </c>
      <c r="P128" t="n">
        <v>66.33</v>
      </c>
      <c r="Q128" t="n">
        <v>203.56</v>
      </c>
      <c r="R128" t="n">
        <v>15.29</v>
      </c>
      <c r="S128" t="n">
        <v>13.05</v>
      </c>
      <c r="T128" t="n">
        <v>833.03</v>
      </c>
      <c r="U128" t="n">
        <v>0.85</v>
      </c>
      <c r="V128" t="n">
        <v>0.92</v>
      </c>
      <c r="W128" t="n">
        <v>0.06</v>
      </c>
      <c r="X128" t="n">
        <v>0.04</v>
      </c>
      <c r="Y128" t="n">
        <v>1</v>
      </c>
      <c r="Z128" t="n">
        <v>10</v>
      </c>
      <c r="AA128" t="n">
        <v>100.038145382888</v>
      </c>
      <c r="AB128" t="n">
        <v>136.876603884304</v>
      </c>
      <c r="AC128" t="n">
        <v>123.8132929171428</v>
      </c>
      <c r="AD128" t="n">
        <v>100038.145382888</v>
      </c>
      <c r="AE128" t="n">
        <v>136876.603884304</v>
      </c>
      <c r="AF128" t="n">
        <v>4.40947285762416e-06</v>
      </c>
      <c r="AG128" t="n">
        <v>10</v>
      </c>
      <c r="AH128" t="n">
        <v>123813.2929171428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15.625</v>
      </c>
      <c r="E2" t="n">
        <v>6.4</v>
      </c>
      <c r="F2" t="n">
        <v>4.51</v>
      </c>
      <c r="G2" t="n">
        <v>12.3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13.12</v>
      </c>
      <c r="Q2" t="n">
        <v>203.59</v>
      </c>
      <c r="R2" t="n">
        <v>27.85</v>
      </c>
      <c r="S2" t="n">
        <v>13.05</v>
      </c>
      <c r="T2" t="n">
        <v>7019.22</v>
      </c>
      <c r="U2" t="n">
        <v>0.47</v>
      </c>
      <c r="V2" t="n">
        <v>0.83</v>
      </c>
      <c r="W2" t="n">
        <v>0.12</v>
      </c>
      <c r="X2" t="n">
        <v>0.47</v>
      </c>
      <c r="Y2" t="n">
        <v>1</v>
      </c>
      <c r="Z2" t="n">
        <v>10</v>
      </c>
      <c r="AA2" t="n">
        <v>65.10522992795769</v>
      </c>
      <c r="AB2" t="n">
        <v>89.07984782743014</v>
      </c>
      <c r="AC2" t="n">
        <v>80.57819217515332</v>
      </c>
      <c r="AD2" t="n">
        <v>65105.22992795769</v>
      </c>
      <c r="AE2" t="n">
        <v>89079.84782743015</v>
      </c>
      <c r="AF2" t="n">
        <v>5.591592514824644e-06</v>
      </c>
      <c r="AG2" t="n">
        <v>9</v>
      </c>
      <c r="AH2" t="n">
        <v>80578.19217515332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13.8228</v>
      </c>
      <c r="E2" t="n">
        <v>7.23</v>
      </c>
      <c r="F2" t="n">
        <v>4.63</v>
      </c>
      <c r="G2" t="n">
        <v>9.26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40.04</v>
      </c>
      <c r="Q2" t="n">
        <v>203.58</v>
      </c>
      <c r="R2" t="n">
        <v>32.36</v>
      </c>
      <c r="S2" t="n">
        <v>13.05</v>
      </c>
      <c r="T2" t="n">
        <v>9236.57</v>
      </c>
      <c r="U2" t="n">
        <v>0.4</v>
      </c>
      <c r="V2" t="n">
        <v>0.8100000000000001</v>
      </c>
      <c r="W2" t="n">
        <v>0.1</v>
      </c>
      <c r="X2" t="n">
        <v>0.59</v>
      </c>
      <c r="Y2" t="n">
        <v>1</v>
      </c>
      <c r="Z2" t="n">
        <v>10</v>
      </c>
      <c r="AA2" t="n">
        <v>85.89601330359775</v>
      </c>
      <c r="AB2" t="n">
        <v>117.5267148665947</v>
      </c>
      <c r="AC2" t="n">
        <v>106.3101301495377</v>
      </c>
      <c r="AD2" t="n">
        <v>85896.01330359775</v>
      </c>
      <c r="AE2" t="n">
        <v>117526.7148665947</v>
      </c>
      <c r="AF2" t="n">
        <v>4.708506550667673e-06</v>
      </c>
      <c r="AG2" t="n">
        <v>10</v>
      </c>
      <c r="AH2" t="n">
        <v>106310.1301495377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14.4138</v>
      </c>
      <c r="E3" t="n">
        <v>6.94</v>
      </c>
      <c r="F3" t="n">
        <v>4.48</v>
      </c>
      <c r="G3" t="n">
        <v>11.68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21</v>
      </c>
      <c r="N3" t="n">
        <v>13.05</v>
      </c>
      <c r="O3" t="n">
        <v>12446.14</v>
      </c>
      <c r="P3" t="n">
        <v>38.23</v>
      </c>
      <c r="Q3" t="n">
        <v>203.62</v>
      </c>
      <c r="R3" t="n">
        <v>27.55</v>
      </c>
      <c r="S3" t="n">
        <v>13.05</v>
      </c>
      <c r="T3" t="n">
        <v>6863.25</v>
      </c>
      <c r="U3" t="n">
        <v>0.47</v>
      </c>
      <c r="V3" t="n">
        <v>0.83</v>
      </c>
      <c r="W3" t="n">
        <v>0.09</v>
      </c>
      <c r="X3" t="n">
        <v>0.44</v>
      </c>
      <c r="Y3" t="n">
        <v>1</v>
      </c>
      <c r="Z3" t="n">
        <v>10</v>
      </c>
      <c r="AA3" t="n">
        <v>84.43121200049009</v>
      </c>
      <c r="AB3" t="n">
        <v>115.5225091012111</v>
      </c>
      <c r="AC3" t="n">
        <v>104.4972029694812</v>
      </c>
      <c r="AD3" t="n">
        <v>84431.21200049009</v>
      </c>
      <c r="AE3" t="n">
        <v>115522.5091012111</v>
      </c>
      <c r="AF3" t="n">
        <v>4.909820855399318e-06</v>
      </c>
      <c r="AG3" t="n">
        <v>10</v>
      </c>
      <c r="AH3" t="n">
        <v>104497.2029694812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14.9142</v>
      </c>
      <c r="E4" t="n">
        <v>6.7</v>
      </c>
      <c r="F4" t="n">
        <v>4.33</v>
      </c>
      <c r="G4" t="n">
        <v>13.66</v>
      </c>
      <c r="H4" t="n">
        <v>0.27</v>
      </c>
      <c r="I4" t="n">
        <v>19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36.54</v>
      </c>
      <c r="Q4" t="n">
        <v>203.58</v>
      </c>
      <c r="R4" t="n">
        <v>22.65</v>
      </c>
      <c r="S4" t="n">
        <v>13.05</v>
      </c>
      <c r="T4" t="n">
        <v>4436.34</v>
      </c>
      <c r="U4" t="n">
        <v>0.58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76.53604899712106</v>
      </c>
      <c r="AB4" t="n">
        <v>104.7199987699978</v>
      </c>
      <c r="AC4" t="n">
        <v>94.72566906285702</v>
      </c>
      <c r="AD4" t="n">
        <v>76536.04899712106</v>
      </c>
      <c r="AE4" t="n">
        <v>104719.9987699978</v>
      </c>
      <c r="AF4" t="n">
        <v>5.080273779405604e-06</v>
      </c>
      <c r="AG4" t="n">
        <v>9</v>
      </c>
      <c r="AH4" t="n">
        <v>94725.66906285702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</v>
      </c>
      <c r="E5" t="n">
        <v>6.67</v>
      </c>
      <c r="F5" t="n">
        <v>4.35</v>
      </c>
      <c r="G5" t="n">
        <v>16.31</v>
      </c>
      <c r="H5" t="n">
        <v>0.31</v>
      </c>
      <c r="I5" t="n">
        <v>16</v>
      </c>
      <c r="J5" t="n">
        <v>99.64</v>
      </c>
      <c r="K5" t="n">
        <v>39.72</v>
      </c>
      <c r="L5" t="n">
        <v>1.75</v>
      </c>
      <c r="M5" t="n">
        <v>14</v>
      </c>
      <c r="N5" t="n">
        <v>13.18</v>
      </c>
      <c r="O5" t="n">
        <v>12522.99</v>
      </c>
      <c r="P5" t="n">
        <v>36.24</v>
      </c>
      <c r="Q5" t="n">
        <v>203.59</v>
      </c>
      <c r="R5" t="n">
        <v>23.64</v>
      </c>
      <c r="S5" t="n">
        <v>13.05</v>
      </c>
      <c r="T5" t="n">
        <v>4947.09</v>
      </c>
      <c r="U5" t="n">
        <v>0.55</v>
      </c>
      <c r="V5" t="n">
        <v>0.86</v>
      </c>
      <c r="W5" t="n">
        <v>0.08</v>
      </c>
      <c r="X5" t="n">
        <v>0.31</v>
      </c>
      <c r="Y5" t="n">
        <v>1</v>
      </c>
      <c r="Z5" t="n">
        <v>10</v>
      </c>
      <c r="AA5" t="n">
        <v>76.34911399579845</v>
      </c>
      <c r="AB5" t="n">
        <v>104.4642260541981</v>
      </c>
      <c r="AC5" t="n">
        <v>94.4943069360739</v>
      </c>
      <c r="AD5" t="n">
        <v>76349.11399579844</v>
      </c>
      <c r="AE5" t="n">
        <v>104464.2260541981</v>
      </c>
      <c r="AF5" t="n">
        <v>5.109500120092534e-06</v>
      </c>
      <c r="AG5" t="n">
        <v>9</v>
      </c>
      <c r="AH5" t="n">
        <v>94494.3069360739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15.1976</v>
      </c>
      <c r="E6" t="n">
        <v>6.58</v>
      </c>
      <c r="F6" t="n">
        <v>4.3</v>
      </c>
      <c r="G6" t="n">
        <v>18.45</v>
      </c>
      <c r="H6" t="n">
        <v>0.35</v>
      </c>
      <c r="I6" t="n">
        <v>14</v>
      </c>
      <c r="J6" t="n">
        <v>99.95</v>
      </c>
      <c r="K6" t="n">
        <v>39.72</v>
      </c>
      <c r="L6" t="n">
        <v>2</v>
      </c>
      <c r="M6" t="n">
        <v>12</v>
      </c>
      <c r="N6" t="n">
        <v>13.24</v>
      </c>
      <c r="O6" t="n">
        <v>12561.45</v>
      </c>
      <c r="P6" t="n">
        <v>35.4</v>
      </c>
      <c r="Q6" t="n">
        <v>203.56</v>
      </c>
      <c r="R6" t="n">
        <v>22.3</v>
      </c>
      <c r="S6" t="n">
        <v>13.05</v>
      </c>
      <c r="T6" t="n">
        <v>4287.01</v>
      </c>
      <c r="U6" t="n">
        <v>0.59</v>
      </c>
      <c r="V6" t="n">
        <v>0.87</v>
      </c>
      <c r="W6" t="n">
        <v>0.08</v>
      </c>
      <c r="X6" t="n">
        <v>0.26</v>
      </c>
      <c r="Y6" t="n">
        <v>1</v>
      </c>
      <c r="Z6" t="n">
        <v>10</v>
      </c>
      <c r="AA6" t="n">
        <v>75.83786771503199</v>
      </c>
      <c r="AB6" t="n">
        <v>103.7647163382597</v>
      </c>
      <c r="AC6" t="n">
        <v>93.8615574456564</v>
      </c>
      <c r="AD6" t="n">
        <v>75837.86771503199</v>
      </c>
      <c r="AE6" t="n">
        <v>103764.7163382597</v>
      </c>
      <c r="AF6" t="n">
        <v>5.17680926834122e-06</v>
      </c>
      <c r="AG6" t="n">
        <v>9</v>
      </c>
      <c r="AH6" t="n">
        <v>93861.55744565641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15.2782</v>
      </c>
      <c r="E7" t="n">
        <v>6.55</v>
      </c>
      <c r="F7" t="n">
        <v>4.29</v>
      </c>
      <c r="G7" t="n">
        <v>19.8</v>
      </c>
      <c r="H7" t="n">
        <v>0.39</v>
      </c>
      <c r="I7" t="n">
        <v>13</v>
      </c>
      <c r="J7" t="n">
        <v>100.27</v>
      </c>
      <c r="K7" t="n">
        <v>39.72</v>
      </c>
      <c r="L7" t="n">
        <v>2.25</v>
      </c>
      <c r="M7" t="n">
        <v>11</v>
      </c>
      <c r="N7" t="n">
        <v>13.3</v>
      </c>
      <c r="O7" t="n">
        <v>12599.94</v>
      </c>
      <c r="P7" t="n">
        <v>34.93</v>
      </c>
      <c r="Q7" t="n">
        <v>203.58</v>
      </c>
      <c r="R7" t="n">
        <v>21.81</v>
      </c>
      <c r="S7" t="n">
        <v>13.05</v>
      </c>
      <c r="T7" t="n">
        <v>4046.65</v>
      </c>
      <c r="U7" t="n">
        <v>0.6</v>
      </c>
      <c r="V7" t="n">
        <v>0.87</v>
      </c>
      <c r="W7" t="n">
        <v>0.07000000000000001</v>
      </c>
      <c r="X7" t="n">
        <v>0.25</v>
      </c>
      <c r="Y7" t="n">
        <v>1</v>
      </c>
      <c r="Z7" t="n">
        <v>10</v>
      </c>
      <c r="AA7" t="n">
        <v>75.59157005640559</v>
      </c>
      <c r="AB7" t="n">
        <v>103.4277210158414</v>
      </c>
      <c r="AC7" t="n">
        <v>93.55672448383369</v>
      </c>
      <c r="AD7" t="n">
        <v>75591.57005640559</v>
      </c>
      <c r="AE7" t="n">
        <v>103427.7210158414</v>
      </c>
      <c r="AF7" t="n">
        <v>5.204264315653184e-06</v>
      </c>
      <c r="AG7" t="n">
        <v>9</v>
      </c>
      <c r="AH7" t="n">
        <v>93556.72448383369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15.5059</v>
      </c>
      <c r="E8" t="n">
        <v>6.45</v>
      </c>
      <c r="F8" t="n">
        <v>4.24</v>
      </c>
      <c r="G8" t="n">
        <v>23.1</v>
      </c>
      <c r="H8" t="n">
        <v>0.44</v>
      </c>
      <c r="I8" t="n">
        <v>11</v>
      </c>
      <c r="J8" t="n">
        <v>100.58</v>
      </c>
      <c r="K8" t="n">
        <v>39.72</v>
      </c>
      <c r="L8" t="n">
        <v>2.5</v>
      </c>
      <c r="M8" t="n">
        <v>9</v>
      </c>
      <c r="N8" t="n">
        <v>13.36</v>
      </c>
      <c r="O8" t="n">
        <v>12638.45</v>
      </c>
      <c r="P8" t="n">
        <v>33.87</v>
      </c>
      <c r="Q8" t="n">
        <v>203.56</v>
      </c>
      <c r="R8" t="n">
        <v>20.06</v>
      </c>
      <c r="S8" t="n">
        <v>13.05</v>
      </c>
      <c r="T8" t="n">
        <v>3177.85</v>
      </c>
      <c r="U8" t="n">
        <v>0.65</v>
      </c>
      <c r="V8" t="n">
        <v>0.88</v>
      </c>
      <c r="W8" t="n">
        <v>0.07000000000000001</v>
      </c>
      <c r="X8" t="n">
        <v>0.19</v>
      </c>
      <c r="Y8" t="n">
        <v>1</v>
      </c>
      <c r="Z8" t="n">
        <v>10</v>
      </c>
      <c r="AA8" t="n">
        <v>74.99572912541946</v>
      </c>
      <c r="AB8" t="n">
        <v>102.6124651674199</v>
      </c>
      <c r="AC8" t="n">
        <v>92.81927550936652</v>
      </c>
      <c r="AD8" t="n">
        <v>74995.72912541946</v>
      </c>
      <c r="AE8" t="n">
        <v>102612.4651674199</v>
      </c>
      <c r="AF8" t="n">
        <v>5.281826527476189e-06</v>
      </c>
      <c r="AG8" t="n">
        <v>9</v>
      </c>
      <c r="AH8" t="n">
        <v>92819.27550936652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15.7061</v>
      </c>
      <c r="E9" t="n">
        <v>6.37</v>
      </c>
      <c r="F9" t="n">
        <v>4.17</v>
      </c>
      <c r="G9" t="n">
        <v>25.04</v>
      </c>
      <c r="H9" t="n">
        <v>0.48</v>
      </c>
      <c r="I9" t="n">
        <v>10</v>
      </c>
      <c r="J9" t="n">
        <v>100.89</v>
      </c>
      <c r="K9" t="n">
        <v>39.72</v>
      </c>
      <c r="L9" t="n">
        <v>2.75</v>
      </c>
      <c r="M9" t="n">
        <v>8</v>
      </c>
      <c r="N9" t="n">
        <v>13.42</v>
      </c>
      <c r="O9" t="n">
        <v>12676.98</v>
      </c>
      <c r="P9" t="n">
        <v>33.08</v>
      </c>
      <c r="Q9" t="n">
        <v>203.56</v>
      </c>
      <c r="R9" t="n">
        <v>18.13</v>
      </c>
      <c r="S9" t="n">
        <v>13.05</v>
      </c>
      <c r="T9" t="n">
        <v>2219.44</v>
      </c>
      <c r="U9" t="n">
        <v>0.72</v>
      </c>
      <c r="V9" t="n">
        <v>0.9</v>
      </c>
      <c r="W9" t="n">
        <v>0.07000000000000001</v>
      </c>
      <c r="X9" t="n">
        <v>0.13</v>
      </c>
      <c r="Y9" t="n">
        <v>1</v>
      </c>
      <c r="Z9" t="n">
        <v>10</v>
      </c>
      <c r="AA9" t="n">
        <v>74.52603937604054</v>
      </c>
      <c r="AB9" t="n">
        <v>101.9698149310707</v>
      </c>
      <c r="AC9" t="n">
        <v>92.23795890960902</v>
      </c>
      <c r="AD9" t="n">
        <v>74526.03937604054</v>
      </c>
      <c r="AE9" t="n">
        <v>101969.8149310707</v>
      </c>
      <c r="AF9" t="n">
        <v>5.350021322412356e-06</v>
      </c>
      <c r="AG9" t="n">
        <v>9</v>
      </c>
      <c r="AH9" t="n">
        <v>92237.95890960902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15.6829</v>
      </c>
      <c r="E10" t="n">
        <v>6.38</v>
      </c>
      <c r="F10" t="n">
        <v>4.2</v>
      </c>
      <c r="G10" t="n">
        <v>28.02</v>
      </c>
      <c r="H10" t="n">
        <v>0.52</v>
      </c>
      <c r="I10" t="n">
        <v>9</v>
      </c>
      <c r="J10" t="n">
        <v>101.2</v>
      </c>
      <c r="K10" t="n">
        <v>39.72</v>
      </c>
      <c r="L10" t="n">
        <v>3</v>
      </c>
      <c r="M10" t="n">
        <v>7</v>
      </c>
      <c r="N10" t="n">
        <v>13.49</v>
      </c>
      <c r="O10" t="n">
        <v>12715.54</v>
      </c>
      <c r="P10" t="n">
        <v>32.7</v>
      </c>
      <c r="Q10" t="n">
        <v>203.56</v>
      </c>
      <c r="R10" t="n">
        <v>19.17</v>
      </c>
      <c r="S10" t="n">
        <v>13.05</v>
      </c>
      <c r="T10" t="n">
        <v>2744.91</v>
      </c>
      <c r="U10" t="n">
        <v>0.68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74.42403770869973</v>
      </c>
      <c r="AB10" t="n">
        <v>101.8302517498191</v>
      </c>
      <c r="AC10" t="n">
        <v>92.11171544249787</v>
      </c>
      <c r="AD10" t="n">
        <v>74424.03770869973</v>
      </c>
      <c r="AE10" t="n">
        <v>101830.2517498191</v>
      </c>
      <c r="AF10" t="n">
        <v>5.34211862889328e-06</v>
      </c>
      <c r="AG10" t="n">
        <v>9</v>
      </c>
      <c r="AH10" t="n">
        <v>92111.71544249787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15.6719</v>
      </c>
      <c r="E11" t="n">
        <v>6.38</v>
      </c>
      <c r="F11" t="n">
        <v>4.21</v>
      </c>
      <c r="G11" t="n">
        <v>28.05</v>
      </c>
      <c r="H11" t="n">
        <v>0.5600000000000001</v>
      </c>
      <c r="I11" t="n">
        <v>9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32.47</v>
      </c>
      <c r="Q11" t="n">
        <v>203.56</v>
      </c>
      <c r="R11" t="n">
        <v>19.28</v>
      </c>
      <c r="S11" t="n">
        <v>13.05</v>
      </c>
      <c r="T11" t="n">
        <v>2801.95</v>
      </c>
      <c r="U11" t="n">
        <v>0.68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74.3567587074856</v>
      </c>
      <c r="AB11" t="n">
        <v>101.7381976522179</v>
      </c>
      <c r="AC11" t="n">
        <v>92.02844685877298</v>
      </c>
      <c r="AD11" t="n">
        <v>74356.7587074856</v>
      </c>
      <c r="AE11" t="n">
        <v>101738.1976522179</v>
      </c>
      <c r="AF11" t="n">
        <v>5.338371662138547e-06</v>
      </c>
      <c r="AG11" t="n">
        <v>9</v>
      </c>
      <c r="AH11" t="n">
        <v>92028.44685877298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15.7985</v>
      </c>
      <c r="E12" t="n">
        <v>6.33</v>
      </c>
      <c r="F12" t="n">
        <v>4.18</v>
      </c>
      <c r="G12" t="n">
        <v>31.33</v>
      </c>
      <c r="H12" t="n">
        <v>0.6</v>
      </c>
      <c r="I12" t="n">
        <v>8</v>
      </c>
      <c r="J12" t="n">
        <v>101.83</v>
      </c>
      <c r="K12" t="n">
        <v>39.72</v>
      </c>
      <c r="L12" t="n">
        <v>3.5</v>
      </c>
      <c r="M12" t="n">
        <v>6</v>
      </c>
      <c r="N12" t="n">
        <v>13.61</v>
      </c>
      <c r="O12" t="n">
        <v>12792.74</v>
      </c>
      <c r="P12" t="n">
        <v>31.55</v>
      </c>
      <c r="Q12" t="n">
        <v>203.56</v>
      </c>
      <c r="R12" t="n">
        <v>18.31</v>
      </c>
      <c r="S12" t="n">
        <v>13.05</v>
      </c>
      <c r="T12" t="n">
        <v>2319.49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73.92683129953386</v>
      </c>
      <c r="AB12" t="n">
        <v>101.1499520056001</v>
      </c>
      <c r="AC12" t="n">
        <v>91.49634255106017</v>
      </c>
      <c r="AD12" t="n">
        <v>73926.83129953386</v>
      </c>
      <c r="AE12" t="n">
        <v>101149.9520056001</v>
      </c>
      <c r="AF12" t="n">
        <v>5.381495843152127e-06</v>
      </c>
      <c r="AG12" t="n">
        <v>9</v>
      </c>
      <c r="AH12" t="n">
        <v>91496.34255106017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15.9737</v>
      </c>
      <c r="E13" t="n">
        <v>6.26</v>
      </c>
      <c r="F13" t="n">
        <v>4.13</v>
      </c>
      <c r="G13" t="n">
        <v>35.39</v>
      </c>
      <c r="H13" t="n">
        <v>0.65</v>
      </c>
      <c r="I13" t="n">
        <v>7</v>
      </c>
      <c r="J13" t="n">
        <v>102.14</v>
      </c>
      <c r="K13" t="n">
        <v>39.72</v>
      </c>
      <c r="L13" t="n">
        <v>3.75</v>
      </c>
      <c r="M13" t="n">
        <v>5</v>
      </c>
      <c r="N13" t="n">
        <v>13.68</v>
      </c>
      <c r="O13" t="n">
        <v>12831.37</v>
      </c>
      <c r="P13" t="n">
        <v>30.45</v>
      </c>
      <c r="Q13" t="n">
        <v>203.56</v>
      </c>
      <c r="R13" t="n">
        <v>16.69</v>
      </c>
      <c r="S13" t="n">
        <v>13.05</v>
      </c>
      <c r="T13" t="n">
        <v>1515.28</v>
      </c>
      <c r="U13" t="n">
        <v>0.78</v>
      </c>
      <c r="V13" t="n">
        <v>0.9</v>
      </c>
      <c r="W13" t="n">
        <v>0.06</v>
      </c>
      <c r="X13" t="n">
        <v>0.09</v>
      </c>
      <c r="Y13" t="n">
        <v>1</v>
      </c>
      <c r="Z13" t="n">
        <v>10</v>
      </c>
      <c r="AA13" t="n">
        <v>73.39912762613274</v>
      </c>
      <c r="AB13" t="n">
        <v>100.42792455901</v>
      </c>
      <c r="AC13" t="n">
        <v>90.84322439060054</v>
      </c>
      <c r="AD13" t="n">
        <v>73399.12762613274</v>
      </c>
      <c r="AE13" t="n">
        <v>100427.92455901</v>
      </c>
      <c r="AF13" t="n">
        <v>5.441174804554807e-06</v>
      </c>
      <c r="AG13" t="n">
        <v>9</v>
      </c>
      <c r="AH13" t="n">
        <v>90843.22439060055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15.8877</v>
      </c>
      <c r="E14" t="n">
        <v>6.29</v>
      </c>
      <c r="F14" t="n">
        <v>4.16</v>
      </c>
      <c r="G14" t="n">
        <v>35.68</v>
      </c>
      <c r="H14" t="n">
        <v>0.6899999999999999</v>
      </c>
      <c r="I14" t="n">
        <v>7</v>
      </c>
      <c r="J14" t="n">
        <v>102.45</v>
      </c>
      <c r="K14" t="n">
        <v>39.72</v>
      </c>
      <c r="L14" t="n">
        <v>4</v>
      </c>
      <c r="M14" t="n">
        <v>5</v>
      </c>
      <c r="N14" t="n">
        <v>13.74</v>
      </c>
      <c r="O14" t="n">
        <v>12870.03</v>
      </c>
      <c r="P14" t="n">
        <v>30.44</v>
      </c>
      <c r="Q14" t="n">
        <v>203.57</v>
      </c>
      <c r="R14" t="n">
        <v>17.84</v>
      </c>
      <c r="S14" t="n">
        <v>13.05</v>
      </c>
      <c r="T14" t="n">
        <v>2091.24</v>
      </c>
      <c r="U14" t="n">
        <v>0.73</v>
      </c>
      <c r="V14" t="n">
        <v>0.9</v>
      </c>
      <c r="W14" t="n">
        <v>0.07000000000000001</v>
      </c>
      <c r="X14" t="n">
        <v>0.12</v>
      </c>
      <c r="Y14" t="n">
        <v>1</v>
      </c>
      <c r="Z14" t="n">
        <v>10</v>
      </c>
      <c r="AA14" t="n">
        <v>73.47025392980412</v>
      </c>
      <c r="AB14" t="n">
        <v>100.5252427055642</v>
      </c>
      <c r="AC14" t="n">
        <v>90.93125462983451</v>
      </c>
      <c r="AD14" t="n">
        <v>73470.25392980412</v>
      </c>
      <c r="AE14" t="n">
        <v>100525.2427055642</v>
      </c>
      <c r="AF14" t="n">
        <v>5.411880337199611e-06</v>
      </c>
      <c r="AG14" t="n">
        <v>9</v>
      </c>
      <c r="AH14" t="n">
        <v>90931.25462983451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15.9822</v>
      </c>
      <c r="E15" t="n">
        <v>6.26</v>
      </c>
      <c r="F15" t="n">
        <v>4.15</v>
      </c>
      <c r="G15" t="n">
        <v>41.46</v>
      </c>
      <c r="H15" t="n">
        <v>0.73</v>
      </c>
      <c r="I15" t="n">
        <v>6</v>
      </c>
      <c r="J15" t="n">
        <v>102.77</v>
      </c>
      <c r="K15" t="n">
        <v>39.72</v>
      </c>
      <c r="L15" t="n">
        <v>4.25</v>
      </c>
      <c r="M15" t="n">
        <v>3</v>
      </c>
      <c r="N15" t="n">
        <v>13.8</v>
      </c>
      <c r="O15" t="n">
        <v>12908.71</v>
      </c>
      <c r="P15" t="n">
        <v>29.36</v>
      </c>
      <c r="Q15" t="n">
        <v>203.56</v>
      </c>
      <c r="R15" t="n">
        <v>17.24</v>
      </c>
      <c r="S15" t="n">
        <v>13.05</v>
      </c>
      <c r="T15" t="n">
        <v>1793.79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73.02869737113355</v>
      </c>
      <c r="AB15" t="n">
        <v>99.92108554189089</v>
      </c>
      <c r="AC15" t="n">
        <v>90.38475737792209</v>
      </c>
      <c r="AD15" t="n">
        <v>73028.69737113354</v>
      </c>
      <c r="AE15" t="n">
        <v>99921.08554189089</v>
      </c>
      <c r="AF15" t="n">
        <v>5.444070187956194e-06</v>
      </c>
      <c r="AG15" t="n">
        <v>9</v>
      </c>
      <c r="AH15" t="n">
        <v>90384.75737792208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15.9766</v>
      </c>
      <c r="E16" t="n">
        <v>6.26</v>
      </c>
      <c r="F16" t="n">
        <v>4.15</v>
      </c>
      <c r="G16" t="n">
        <v>41.48</v>
      </c>
      <c r="H16" t="n">
        <v>0.77</v>
      </c>
      <c r="I16" t="n">
        <v>6</v>
      </c>
      <c r="J16" t="n">
        <v>103.08</v>
      </c>
      <c r="K16" t="n">
        <v>39.72</v>
      </c>
      <c r="L16" t="n">
        <v>4.5</v>
      </c>
      <c r="M16" t="n">
        <v>1</v>
      </c>
      <c r="N16" t="n">
        <v>13.87</v>
      </c>
      <c r="O16" t="n">
        <v>12947.42</v>
      </c>
      <c r="P16" t="n">
        <v>29.4</v>
      </c>
      <c r="Q16" t="n">
        <v>203.56</v>
      </c>
      <c r="R16" t="n">
        <v>17.22</v>
      </c>
      <c r="S16" t="n">
        <v>13.05</v>
      </c>
      <c r="T16" t="n">
        <v>1784.22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73.04633563030811</v>
      </c>
      <c r="AB16" t="n">
        <v>99.94521898623859</v>
      </c>
      <c r="AC16" t="n">
        <v>90.40658756021274</v>
      </c>
      <c r="AD16" t="n">
        <v>73046.33563030811</v>
      </c>
      <c r="AE16" t="n">
        <v>99945.21898623859</v>
      </c>
      <c r="AF16" t="n">
        <v>5.442162641244691e-06</v>
      </c>
      <c r="AG16" t="n">
        <v>9</v>
      </c>
      <c r="AH16" t="n">
        <v>90406.58756021275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15.9986</v>
      </c>
      <c r="E17" t="n">
        <v>6.25</v>
      </c>
      <c r="F17" t="n">
        <v>4.14</v>
      </c>
      <c r="G17" t="n">
        <v>41.39</v>
      </c>
      <c r="H17" t="n">
        <v>0.8100000000000001</v>
      </c>
      <c r="I17" t="n">
        <v>6</v>
      </c>
      <c r="J17" t="n">
        <v>103.4</v>
      </c>
      <c r="K17" t="n">
        <v>39.72</v>
      </c>
      <c r="L17" t="n">
        <v>4.75</v>
      </c>
      <c r="M17" t="n">
        <v>1</v>
      </c>
      <c r="N17" t="n">
        <v>13.93</v>
      </c>
      <c r="O17" t="n">
        <v>12986.15</v>
      </c>
      <c r="P17" t="n">
        <v>29.28</v>
      </c>
      <c r="Q17" t="n">
        <v>203.56</v>
      </c>
      <c r="R17" t="n">
        <v>16.92</v>
      </c>
      <c r="S17" t="n">
        <v>13.05</v>
      </c>
      <c r="T17" t="n">
        <v>1636.4</v>
      </c>
      <c r="U17" t="n">
        <v>0.77</v>
      </c>
      <c r="V17" t="n">
        <v>0.9</v>
      </c>
      <c r="W17" t="n">
        <v>0.07000000000000001</v>
      </c>
      <c r="X17" t="n">
        <v>0.1</v>
      </c>
      <c r="Y17" t="n">
        <v>1</v>
      </c>
      <c r="Z17" t="n">
        <v>10</v>
      </c>
      <c r="AA17" t="n">
        <v>72.98624992800772</v>
      </c>
      <c r="AB17" t="n">
        <v>99.86300707755714</v>
      </c>
      <c r="AC17" t="n">
        <v>90.3322218407107</v>
      </c>
      <c r="AD17" t="n">
        <v>72986.24992800772</v>
      </c>
      <c r="AE17" t="n">
        <v>99863.00707755714</v>
      </c>
      <c r="AF17" t="n">
        <v>5.449656574754161e-06</v>
      </c>
      <c r="AG17" t="n">
        <v>9</v>
      </c>
      <c r="AH17" t="n">
        <v>90332.2218407107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16</v>
      </c>
      <c r="E18" t="n">
        <v>6.25</v>
      </c>
      <c r="F18" t="n">
        <v>4.14</v>
      </c>
      <c r="G18" t="n">
        <v>41.39</v>
      </c>
      <c r="H18" t="n">
        <v>0.85</v>
      </c>
      <c r="I18" t="n">
        <v>6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29.29</v>
      </c>
      <c r="Q18" t="n">
        <v>203.56</v>
      </c>
      <c r="R18" t="n">
        <v>16.89</v>
      </c>
      <c r="S18" t="n">
        <v>13.05</v>
      </c>
      <c r="T18" t="n">
        <v>1619.75</v>
      </c>
      <c r="U18" t="n">
        <v>0.77</v>
      </c>
      <c r="V18" t="n">
        <v>0.9</v>
      </c>
      <c r="W18" t="n">
        <v>0.07000000000000001</v>
      </c>
      <c r="X18" t="n">
        <v>0.1</v>
      </c>
      <c r="Y18" t="n">
        <v>1</v>
      </c>
      <c r="Z18" t="n">
        <v>10</v>
      </c>
      <c r="AA18" t="n">
        <v>72.98865297456256</v>
      </c>
      <c r="AB18" t="n">
        <v>99.8662950318684</v>
      </c>
      <c r="AC18" t="n">
        <v>90.33519599727715</v>
      </c>
      <c r="AD18" t="n">
        <v>72988.65297456256</v>
      </c>
      <c r="AE18" t="n">
        <v>99866.2950318684</v>
      </c>
      <c r="AF18" t="n">
        <v>5.450133461432037e-06</v>
      </c>
      <c r="AG18" t="n">
        <v>9</v>
      </c>
      <c r="AH18" t="n">
        <v>90335.19599727716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10.1021</v>
      </c>
      <c r="E2" t="n">
        <v>9.9</v>
      </c>
      <c r="F2" t="n">
        <v>5.14</v>
      </c>
      <c r="G2" t="n">
        <v>5.72</v>
      </c>
      <c r="H2" t="n">
        <v>0.09</v>
      </c>
      <c r="I2" t="n">
        <v>54</v>
      </c>
      <c r="J2" t="n">
        <v>204</v>
      </c>
      <c r="K2" t="n">
        <v>55.27</v>
      </c>
      <c r="L2" t="n">
        <v>1</v>
      </c>
      <c r="M2" t="n">
        <v>52</v>
      </c>
      <c r="N2" t="n">
        <v>42.72</v>
      </c>
      <c r="O2" t="n">
        <v>25393.6</v>
      </c>
      <c r="P2" t="n">
        <v>73.22</v>
      </c>
      <c r="Q2" t="n">
        <v>203.61</v>
      </c>
      <c r="R2" t="n">
        <v>48.38</v>
      </c>
      <c r="S2" t="n">
        <v>13.05</v>
      </c>
      <c r="T2" t="n">
        <v>17125.39</v>
      </c>
      <c r="U2" t="n">
        <v>0.27</v>
      </c>
      <c r="V2" t="n">
        <v>0.73</v>
      </c>
      <c r="W2" t="n">
        <v>0.14</v>
      </c>
      <c r="X2" t="n">
        <v>1.1</v>
      </c>
      <c r="Y2" t="n">
        <v>1</v>
      </c>
      <c r="Z2" t="n">
        <v>10</v>
      </c>
      <c r="AA2" t="n">
        <v>134.2362138305836</v>
      </c>
      <c r="AB2" t="n">
        <v>183.6679098467181</v>
      </c>
      <c r="AC2" t="n">
        <v>166.1389023105294</v>
      </c>
      <c r="AD2" t="n">
        <v>134236.2138305836</v>
      </c>
      <c r="AE2" t="n">
        <v>183667.9098467181</v>
      </c>
      <c r="AF2" t="n">
        <v>3.298844399514154e-06</v>
      </c>
      <c r="AG2" t="n">
        <v>13</v>
      </c>
      <c r="AH2" t="n">
        <v>166138.9023105294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11.0045</v>
      </c>
      <c r="E3" t="n">
        <v>9.09</v>
      </c>
      <c r="F3" t="n">
        <v>4.86</v>
      </c>
      <c r="G3" t="n">
        <v>7.11</v>
      </c>
      <c r="H3" t="n">
        <v>0.11</v>
      </c>
      <c r="I3" t="n">
        <v>41</v>
      </c>
      <c r="J3" t="n">
        <v>204.39</v>
      </c>
      <c r="K3" t="n">
        <v>55.27</v>
      </c>
      <c r="L3" t="n">
        <v>1.25</v>
      </c>
      <c r="M3" t="n">
        <v>39</v>
      </c>
      <c r="N3" t="n">
        <v>42.87</v>
      </c>
      <c r="O3" t="n">
        <v>25442.42</v>
      </c>
      <c r="P3" t="n">
        <v>68.94</v>
      </c>
      <c r="Q3" t="n">
        <v>203.6</v>
      </c>
      <c r="R3" t="n">
        <v>39.62</v>
      </c>
      <c r="S3" t="n">
        <v>13.05</v>
      </c>
      <c r="T3" t="n">
        <v>12808.76</v>
      </c>
      <c r="U3" t="n">
        <v>0.33</v>
      </c>
      <c r="V3" t="n">
        <v>0.77</v>
      </c>
      <c r="W3" t="n">
        <v>0.12</v>
      </c>
      <c r="X3" t="n">
        <v>0.82</v>
      </c>
      <c r="Y3" t="n">
        <v>1</v>
      </c>
      <c r="Z3" t="n">
        <v>10</v>
      </c>
      <c r="AA3" t="n">
        <v>121.485156379597</v>
      </c>
      <c r="AB3" t="n">
        <v>166.2213505053341</v>
      </c>
      <c r="AC3" t="n">
        <v>150.3574181062817</v>
      </c>
      <c r="AD3" t="n">
        <v>121485.156379597</v>
      </c>
      <c r="AE3" t="n">
        <v>166221.3505053341</v>
      </c>
      <c r="AF3" t="n">
        <v>3.593523445071173e-06</v>
      </c>
      <c r="AG3" t="n">
        <v>12</v>
      </c>
      <c r="AH3" t="n">
        <v>150357.4181062817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11.6268</v>
      </c>
      <c r="E4" t="n">
        <v>8.6</v>
      </c>
      <c r="F4" t="n">
        <v>4.7</v>
      </c>
      <c r="G4" t="n">
        <v>8.539999999999999</v>
      </c>
      <c r="H4" t="n">
        <v>0.13</v>
      </c>
      <c r="I4" t="n">
        <v>33</v>
      </c>
      <c r="J4" t="n">
        <v>204.79</v>
      </c>
      <c r="K4" t="n">
        <v>55.27</v>
      </c>
      <c r="L4" t="n">
        <v>1.5</v>
      </c>
      <c r="M4" t="n">
        <v>31</v>
      </c>
      <c r="N4" t="n">
        <v>43.02</v>
      </c>
      <c r="O4" t="n">
        <v>25491.3</v>
      </c>
      <c r="P4" t="n">
        <v>66.45999999999999</v>
      </c>
      <c r="Q4" t="n">
        <v>203.6</v>
      </c>
      <c r="R4" t="n">
        <v>34.5</v>
      </c>
      <c r="S4" t="n">
        <v>13.05</v>
      </c>
      <c r="T4" t="n">
        <v>10290.25</v>
      </c>
      <c r="U4" t="n">
        <v>0.38</v>
      </c>
      <c r="V4" t="n">
        <v>0.8</v>
      </c>
      <c r="W4" t="n">
        <v>0.11</v>
      </c>
      <c r="X4" t="n">
        <v>0.66</v>
      </c>
      <c r="Y4" t="n">
        <v>1</v>
      </c>
      <c r="Z4" t="n">
        <v>10</v>
      </c>
      <c r="AA4" t="n">
        <v>118.2051034605558</v>
      </c>
      <c r="AB4" t="n">
        <v>161.7334373957822</v>
      </c>
      <c r="AC4" t="n">
        <v>146.2978251250784</v>
      </c>
      <c r="AD4" t="n">
        <v>118205.1034605558</v>
      </c>
      <c r="AE4" t="n">
        <v>161733.4373957822</v>
      </c>
      <c r="AF4" t="n">
        <v>3.796735734577084e-06</v>
      </c>
      <c r="AG4" t="n">
        <v>12</v>
      </c>
      <c r="AH4" t="n">
        <v>146297.8251250784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12.0769</v>
      </c>
      <c r="E5" t="n">
        <v>8.279999999999999</v>
      </c>
      <c r="F5" t="n">
        <v>4.58</v>
      </c>
      <c r="G5" t="n">
        <v>9.81</v>
      </c>
      <c r="H5" t="n">
        <v>0.15</v>
      </c>
      <c r="I5" t="n">
        <v>28</v>
      </c>
      <c r="J5" t="n">
        <v>205.18</v>
      </c>
      <c r="K5" t="n">
        <v>55.27</v>
      </c>
      <c r="L5" t="n">
        <v>1.75</v>
      </c>
      <c r="M5" t="n">
        <v>26</v>
      </c>
      <c r="N5" t="n">
        <v>43.16</v>
      </c>
      <c r="O5" t="n">
        <v>25540.22</v>
      </c>
      <c r="P5" t="n">
        <v>64.63</v>
      </c>
      <c r="Q5" t="n">
        <v>203.62</v>
      </c>
      <c r="R5" t="n">
        <v>30.88</v>
      </c>
      <c r="S5" t="n">
        <v>13.05</v>
      </c>
      <c r="T5" t="n">
        <v>8503.280000000001</v>
      </c>
      <c r="U5" t="n">
        <v>0.42</v>
      </c>
      <c r="V5" t="n">
        <v>0.82</v>
      </c>
      <c r="W5" t="n">
        <v>0.1</v>
      </c>
      <c r="X5" t="n">
        <v>0.54</v>
      </c>
      <c r="Y5" t="n">
        <v>1</v>
      </c>
      <c r="Z5" t="n">
        <v>10</v>
      </c>
      <c r="AA5" t="n">
        <v>109.1532147982825</v>
      </c>
      <c r="AB5" t="n">
        <v>149.3482439869224</v>
      </c>
      <c r="AC5" t="n">
        <v>135.0946571924281</v>
      </c>
      <c r="AD5" t="n">
        <v>109153.2147982825</v>
      </c>
      <c r="AE5" t="n">
        <v>149348.2439869224</v>
      </c>
      <c r="AF5" t="n">
        <v>3.943716051958749e-06</v>
      </c>
      <c r="AG5" t="n">
        <v>11</v>
      </c>
      <c r="AH5" t="n">
        <v>135094.6571924281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12.4352</v>
      </c>
      <c r="E6" t="n">
        <v>8.039999999999999</v>
      </c>
      <c r="F6" t="n">
        <v>4.5</v>
      </c>
      <c r="G6" t="n">
        <v>11.26</v>
      </c>
      <c r="H6" t="n">
        <v>0.17</v>
      </c>
      <c r="I6" t="n">
        <v>24</v>
      </c>
      <c r="J6" t="n">
        <v>205.58</v>
      </c>
      <c r="K6" t="n">
        <v>55.27</v>
      </c>
      <c r="L6" t="n">
        <v>2</v>
      </c>
      <c r="M6" t="n">
        <v>22</v>
      </c>
      <c r="N6" t="n">
        <v>43.31</v>
      </c>
      <c r="O6" t="n">
        <v>25589.2</v>
      </c>
      <c r="P6" t="n">
        <v>63.34</v>
      </c>
      <c r="Q6" t="n">
        <v>203.62</v>
      </c>
      <c r="R6" t="n">
        <v>28.47</v>
      </c>
      <c r="S6" t="n">
        <v>13.05</v>
      </c>
      <c r="T6" t="n">
        <v>7319.12</v>
      </c>
      <c r="U6" t="n">
        <v>0.46</v>
      </c>
      <c r="V6" t="n">
        <v>0.83</v>
      </c>
      <c r="W6" t="n">
        <v>0.09</v>
      </c>
      <c r="X6" t="n">
        <v>0.46</v>
      </c>
      <c r="Y6" t="n">
        <v>1</v>
      </c>
      <c r="Z6" t="n">
        <v>10</v>
      </c>
      <c r="AA6" t="n">
        <v>107.6128159051455</v>
      </c>
      <c r="AB6" t="n">
        <v>147.2406022637304</v>
      </c>
      <c r="AC6" t="n">
        <v>133.1881658372031</v>
      </c>
      <c r="AD6" t="n">
        <v>107612.8159051455</v>
      </c>
      <c r="AE6" t="n">
        <v>147240.6022637304</v>
      </c>
      <c r="AF6" t="n">
        <v>4.060719046221915e-06</v>
      </c>
      <c r="AG6" t="n">
        <v>11</v>
      </c>
      <c r="AH6" t="n">
        <v>133188.1658372032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12.7434</v>
      </c>
      <c r="E7" t="n">
        <v>7.85</v>
      </c>
      <c r="F7" t="n">
        <v>4.43</v>
      </c>
      <c r="G7" t="n">
        <v>12.66</v>
      </c>
      <c r="H7" t="n">
        <v>0.19</v>
      </c>
      <c r="I7" t="n">
        <v>21</v>
      </c>
      <c r="J7" t="n">
        <v>205.98</v>
      </c>
      <c r="K7" t="n">
        <v>55.27</v>
      </c>
      <c r="L7" t="n">
        <v>2.25</v>
      </c>
      <c r="M7" t="n">
        <v>19</v>
      </c>
      <c r="N7" t="n">
        <v>43.46</v>
      </c>
      <c r="O7" t="n">
        <v>25638.22</v>
      </c>
      <c r="P7" t="n">
        <v>62.11</v>
      </c>
      <c r="Q7" t="n">
        <v>203.56</v>
      </c>
      <c r="R7" t="n">
        <v>26.16</v>
      </c>
      <c r="S7" t="n">
        <v>13.05</v>
      </c>
      <c r="T7" t="n">
        <v>6180.02</v>
      </c>
      <c r="U7" t="n">
        <v>0.5</v>
      </c>
      <c r="V7" t="n">
        <v>0.84</v>
      </c>
      <c r="W7" t="n">
        <v>0.09</v>
      </c>
      <c r="X7" t="n">
        <v>0.39</v>
      </c>
      <c r="Y7" t="n">
        <v>1</v>
      </c>
      <c r="Z7" t="n">
        <v>10</v>
      </c>
      <c r="AA7" t="n">
        <v>106.3049674267676</v>
      </c>
      <c r="AB7" t="n">
        <v>145.451146277412</v>
      </c>
      <c r="AC7" t="n">
        <v>131.5694930187011</v>
      </c>
      <c r="AD7" t="n">
        <v>106304.9674267676</v>
      </c>
      <c r="AE7" t="n">
        <v>145451.146277412</v>
      </c>
      <c r="AF7" t="n">
        <v>4.161361867410604e-06</v>
      </c>
      <c r="AG7" t="n">
        <v>11</v>
      </c>
      <c r="AH7" t="n">
        <v>131569.4930187011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13.0548</v>
      </c>
      <c r="E8" t="n">
        <v>7.66</v>
      </c>
      <c r="F8" t="n">
        <v>4.32</v>
      </c>
      <c r="G8" t="n">
        <v>13.66</v>
      </c>
      <c r="H8" t="n">
        <v>0.22</v>
      </c>
      <c r="I8" t="n">
        <v>19</v>
      </c>
      <c r="J8" t="n">
        <v>206.38</v>
      </c>
      <c r="K8" t="n">
        <v>55.27</v>
      </c>
      <c r="L8" t="n">
        <v>2.5</v>
      </c>
      <c r="M8" t="n">
        <v>17</v>
      </c>
      <c r="N8" t="n">
        <v>43.6</v>
      </c>
      <c r="O8" t="n">
        <v>25687.3</v>
      </c>
      <c r="P8" t="n">
        <v>60.43</v>
      </c>
      <c r="Q8" t="n">
        <v>203.59</v>
      </c>
      <c r="R8" t="n">
        <v>22.66</v>
      </c>
      <c r="S8" t="n">
        <v>13.05</v>
      </c>
      <c r="T8" t="n">
        <v>4438.97</v>
      </c>
      <c r="U8" t="n">
        <v>0.58</v>
      </c>
      <c r="V8" t="n">
        <v>0.86</v>
      </c>
      <c r="W8" t="n">
        <v>0.08</v>
      </c>
      <c r="X8" t="n">
        <v>0.28</v>
      </c>
      <c r="Y8" t="n">
        <v>1</v>
      </c>
      <c r="Z8" t="n">
        <v>10</v>
      </c>
      <c r="AA8" t="n">
        <v>97.96928389157429</v>
      </c>
      <c r="AB8" t="n">
        <v>134.0458963201627</v>
      </c>
      <c r="AC8" t="n">
        <v>121.2527441099993</v>
      </c>
      <c r="AD8" t="n">
        <v>97969.28389157429</v>
      </c>
      <c r="AE8" t="n">
        <v>134045.8963201627</v>
      </c>
      <c r="AF8" t="n">
        <v>4.263049649753751e-06</v>
      </c>
      <c r="AG8" t="n">
        <v>10</v>
      </c>
      <c r="AH8" t="n">
        <v>121252.7441099993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13.1148</v>
      </c>
      <c r="E9" t="n">
        <v>7.62</v>
      </c>
      <c r="F9" t="n">
        <v>4.37</v>
      </c>
      <c r="G9" t="n">
        <v>15.43</v>
      </c>
      <c r="H9" t="n">
        <v>0.24</v>
      </c>
      <c r="I9" t="n">
        <v>17</v>
      </c>
      <c r="J9" t="n">
        <v>206.78</v>
      </c>
      <c r="K9" t="n">
        <v>55.27</v>
      </c>
      <c r="L9" t="n">
        <v>2.75</v>
      </c>
      <c r="M9" t="n">
        <v>15</v>
      </c>
      <c r="N9" t="n">
        <v>43.75</v>
      </c>
      <c r="O9" t="n">
        <v>25736.42</v>
      </c>
      <c r="P9" t="n">
        <v>60.87</v>
      </c>
      <c r="Q9" t="n">
        <v>203.59</v>
      </c>
      <c r="R9" t="n">
        <v>24.42</v>
      </c>
      <c r="S9" t="n">
        <v>13.05</v>
      </c>
      <c r="T9" t="n">
        <v>5331.76</v>
      </c>
      <c r="U9" t="n">
        <v>0.53</v>
      </c>
      <c r="V9" t="n">
        <v>0.85</v>
      </c>
      <c r="W9" t="n">
        <v>0.08</v>
      </c>
      <c r="X9" t="n">
        <v>0.33</v>
      </c>
      <c r="Y9" t="n">
        <v>1</v>
      </c>
      <c r="Z9" t="n">
        <v>10</v>
      </c>
      <c r="AA9" t="n">
        <v>98.05471864582951</v>
      </c>
      <c r="AB9" t="n">
        <v>134.16279192005</v>
      </c>
      <c r="AC9" t="n">
        <v>121.3584833578973</v>
      </c>
      <c r="AD9" t="n">
        <v>98054.7186458295</v>
      </c>
      <c r="AE9" t="n">
        <v>134162.79192005</v>
      </c>
      <c r="AF9" t="n">
        <v>4.28264267139983e-06</v>
      </c>
      <c r="AG9" t="n">
        <v>10</v>
      </c>
      <c r="AH9" t="n">
        <v>121358.4833578973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13.2096</v>
      </c>
      <c r="E10" t="n">
        <v>7.57</v>
      </c>
      <c r="F10" t="n">
        <v>4.36</v>
      </c>
      <c r="G10" t="n">
        <v>16.34</v>
      </c>
      <c r="H10" t="n">
        <v>0.26</v>
      </c>
      <c r="I10" t="n">
        <v>16</v>
      </c>
      <c r="J10" t="n">
        <v>207.17</v>
      </c>
      <c r="K10" t="n">
        <v>55.27</v>
      </c>
      <c r="L10" t="n">
        <v>3</v>
      </c>
      <c r="M10" t="n">
        <v>14</v>
      </c>
      <c r="N10" t="n">
        <v>43.9</v>
      </c>
      <c r="O10" t="n">
        <v>25785.6</v>
      </c>
      <c r="P10" t="n">
        <v>60.52</v>
      </c>
      <c r="Q10" t="n">
        <v>203.58</v>
      </c>
      <c r="R10" t="n">
        <v>23.95</v>
      </c>
      <c r="S10" t="n">
        <v>13.05</v>
      </c>
      <c r="T10" t="n">
        <v>5098.54</v>
      </c>
      <c r="U10" t="n">
        <v>0.54</v>
      </c>
      <c r="V10" t="n">
        <v>0.86</v>
      </c>
      <c r="W10" t="n">
        <v>0.08</v>
      </c>
      <c r="X10" t="n">
        <v>0.32</v>
      </c>
      <c r="Y10" t="n">
        <v>1</v>
      </c>
      <c r="Z10" t="n">
        <v>10</v>
      </c>
      <c r="AA10" t="n">
        <v>97.70446637600369</v>
      </c>
      <c r="AB10" t="n">
        <v>133.683561312435</v>
      </c>
      <c r="AC10" t="n">
        <v>120.9249898468685</v>
      </c>
      <c r="AD10" t="n">
        <v>97704.46637600369</v>
      </c>
      <c r="AE10" t="n">
        <v>133683.561312435</v>
      </c>
      <c r="AF10" t="n">
        <v>4.313599645600634e-06</v>
      </c>
      <c r="AG10" t="n">
        <v>10</v>
      </c>
      <c r="AH10" t="n">
        <v>120924.9898468685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13.3284</v>
      </c>
      <c r="E11" t="n">
        <v>7.5</v>
      </c>
      <c r="F11" t="n">
        <v>4.33</v>
      </c>
      <c r="G11" t="n">
        <v>17.32</v>
      </c>
      <c r="H11" t="n">
        <v>0.28</v>
      </c>
      <c r="I11" t="n">
        <v>15</v>
      </c>
      <c r="J11" t="n">
        <v>207.57</v>
      </c>
      <c r="K11" t="n">
        <v>55.27</v>
      </c>
      <c r="L11" t="n">
        <v>3.25</v>
      </c>
      <c r="M11" t="n">
        <v>13</v>
      </c>
      <c r="N11" t="n">
        <v>44.05</v>
      </c>
      <c r="O11" t="n">
        <v>25834.83</v>
      </c>
      <c r="P11" t="n">
        <v>60.03</v>
      </c>
      <c r="Q11" t="n">
        <v>203.58</v>
      </c>
      <c r="R11" t="n">
        <v>23.11</v>
      </c>
      <c r="S11" t="n">
        <v>13.05</v>
      </c>
      <c r="T11" t="n">
        <v>4682.69</v>
      </c>
      <c r="U11" t="n">
        <v>0.5600000000000001</v>
      </c>
      <c r="V11" t="n">
        <v>0.86</v>
      </c>
      <c r="W11" t="n">
        <v>0.08</v>
      </c>
      <c r="X11" t="n">
        <v>0.29</v>
      </c>
      <c r="Y11" t="n">
        <v>1</v>
      </c>
      <c r="Z11" t="n">
        <v>10</v>
      </c>
      <c r="AA11" t="n">
        <v>97.24127071496474</v>
      </c>
      <c r="AB11" t="n">
        <v>133.0497965742514</v>
      </c>
      <c r="AC11" t="n">
        <v>120.3517107258027</v>
      </c>
      <c r="AD11" t="n">
        <v>97241.27071496475</v>
      </c>
      <c r="AE11" t="n">
        <v>133049.7965742514</v>
      </c>
      <c r="AF11" t="n">
        <v>4.35239382845987e-06</v>
      </c>
      <c r="AG11" t="n">
        <v>10</v>
      </c>
      <c r="AH11" t="n">
        <v>120351.7107258027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13.4338</v>
      </c>
      <c r="E12" t="n">
        <v>7.44</v>
      </c>
      <c r="F12" t="n">
        <v>4.31</v>
      </c>
      <c r="G12" t="n">
        <v>18.48</v>
      </c>
      <c r="H12" t="n">
        <v>0.3</v>
      </c>
      <c r="I12" t="n">
        <v>14</v>
      </c>
      <c r="J12" t="n">
        <v>207.97</v>
      </c>
      <c r="K12" t="n">
        <v>55.27</v>
      </c>
      <c r="L12" t="n">
        <v>3.5</v>
      </c>
      <c r="M12" t="n">
        <v>12</v>
      </c>
      <c r="N12" t="n">
        <v>44.2</v>
      </c>
      <c r="O12" t="n">
        <v>25884.1</v>
      </c>
      <c r="P12" t="n">
        <v>59.6</v>
      </c>
      <c r="Q12" t="n">
        <v>203.59</v>
      </c>
      <c r="R12" t="n">
        <v>22.45</v>
      </c>
      <c r="S12" t="n">
        <v>13.05</v>
      </c>
      <c r="T12" t="n">
        <v>4360.98</v>
      </c>
      <c r="U12" t="n">
        <v>0.58</v>
      </c>
      <c r="V12" t="n">
        <v>0.87</v>
      </c>
      <c r="W12" t="n">
        <v>0.08</v>
      </c>
      <c r="X12" t="n">
        <v>0.27</v>
      </c>
      <c r="Y12" t="n">
        <v>1</v>
      </c>
      <c r="Z12" t="n">
        <v>10</v>
      </c>
      <c r="AA12" t="n">
        <v>96.84297487782526</v>
      </c>
      <c r="AB12" t="n">
        <v>132.5048306383053</v>
      </c>
      <c r="AC12" t="n">
        <v>119.8587555739185</v>
      </c>
      <c r="AD12" t="n">
        <v>96842.97487782525</v>
      </c>
      <c r="AE12" t="n">
        <v>132504.8306383053</v>
      </c>
      <c r="AF12" t="n">
        <v>4.386812236484814e-06</v>
      </c>
      <c r="AG12" t="n">
        <v>10</v>
      </c>
      <c r="AH12" t="n">
        <v>119858.7555739185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13.5598</v>
      </c>
      <c r="E13" t="n">
        <v>7.37</v>
      </c>
      <c r="F13" t="n">
        <v>4.28</v>
      </c>
      <c r="G13" t="n">
        <v>19.77</v>
      </c>
      <c r="H13" t="n">
        <v>0.32</v>
      </c>
      <c r="I13" t="n">
        <v>13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58.97</v>
      </c>
      <c r="Q13" t="n">
        <v>203.56</v>
      </c>
      <c r="R13" t="n">
        <v>21.55</v>
      </c>
      <c r="S13" t="n">
        <v>13.05</v>
      </c>
      <c r="T13" t="n">
        <v>3916.45</v>
      </c>
      <c r="U13" t="n">
        <v>0.61</v>
      </c>
      <c r="V13" t="n">
        <v>0.87</v>
      </c>
      <c r="W13" t="n">
        <v>0.08</v>
      </c>
      <c r="X13" t="n">
        <v>0.24</v>
      </c>
      <c r="Y13" t="n">
        <v>1</v>
      </c>
      <c r="Z13" t="n">
        <v>10</v>
      </c>
      <c r="AA13" t="n">
        <v>96.32488358912364</v>
      </c>
      <c r="AB13" t="n">
        <v>131.7959552805296</v>
      </c>
      <c r="AC13" t="n">
        <v>119.2175342853759</v>
      </c>
      <c r="AD13" t="n">
        <v>96324.88358912364</v>
      </c>
      <c r="AE13" t="n">
        <v>131795.9552805296</v>
      </c>
      <c r="AF13" t="n">
        <v>4.427957581941578e-06</v>
      </c>
      <c r="AG13" t="n">
        <v>10</v>
      </c>
      <c r="AH13" t="n">
        <v>119217.5342853759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13.6757</v>
      </c>
      <c r="E14" t="n">
        <v>7.31</v>
      </c>
      <c r="F14" t="n">
        <v>4.26</v>
      </c>
      <c r="G14" t="n">
        <v>21.3</v>
      </c>
      <c r="H14" t="n">
        <v>0.34</v>
      </c>
      <c r="I14" t="n">
        <v>12</v>
      </c>
      <c r="J14" t="n">
        <v>208.77</v>
      </c>
      <c r="K14" t="n">
        <v>55.27</v>
      </c>
      <c r="L14" t="n">
        <v>4</v>
      </c>
      <c r="M14" t="n">
        <v>10</v>
      </c>
      <c r="N14" t="n">
        <v>44.5</v>
      </c>
      <c r="O14" t="n">
        <v>25982.82</v>
      </c>
      <c r="P14" t="n">
        <v>58.46</v>
      </c>
      <c r="Q14" t="n">
        <v>203.56</v>
      </c>
      <c r="R14" t="n">
        <v>20.9</v>
      </c>
      <c r="S14" t="n">
        <v>13.05</v>
      </c>
      <c r="T14" t="n">
        <v>3595.48</v>
      </c>
      <c r="U14" t="n">
        <v>0.62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95.88878179809151</v>
      </c>
      <c r="AB14" t="n">
        <v>131.1992615705865</v>
      </c>
      <c r="AC14" t="n">
        <v>118.6777881856447</v>
      </c>
      <c r="AD14" t="n">
        <v>95888.78179809151</v>
      </c>
      <c r="AE14" t="n">
        <v>131199.2615705865</v>
      </c>
      <c r="AF14" t="n">
        <v>4.465804768754587e-06</v>
      </c>
      <c r="AG14" t="n">
        <v>10</v>
      </c>
      <c r="AH14" t="n">
        <v>118677.7881856447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13.7963</v>
      </c>
      <c r="E15" t="n">
        <v>7.25</v>
      </c>
      <c r="F15" t="n">
        <v>4.24</v>
      </c>
      <c r="G15" t="n">
        <v>23.11</v>
      </c>
      <c r="H15" t="n">
        <v>0.36</v>
      </c>
      <c r="I15" t="n">
        <v>11</v>
      </c>
      <c r="J15" t="n">
        <v>209.17</v>
      </c>
      <c r="K15" t="n">
        <v>55.27</v>
      </c>
      <c r="L15" t="n">
        <v>4.25</v>
      </c>
      <c r="M15" t="n">
        <v>9</v>
      </c>
      <c r="N15" t="n">
        <v>44.65</v>
      </c>
      <c r="O15" t="n">
        <v>26032.25</v>
      </c>
      <c r="P15" t="n">
        <v>57.97</v>
      </c>
      <c r="Q15" t="n">
        <v>203.57</v>
      </c>
      <c r="R15" t="n">
        <v>20.1</v>
      </c>
      <c r="S15" t="n">
        <v>13.05</v>
      </c>
      <c r="T15" t="n">
        <v>3202.47</v>
      </c>
      <c r="U15" t="n">
        <v>0.65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95.4592839669378</v>
      </c>
      <c r="AB15" t="n">
        <v>130.6116036898953</v>
      </c>
      <c r="AC15" t="n">
        <v>118.1462155483035</v>
      </c>
      <c r="AD15" t="n">
        <v>95459.2839669378</v>
      </c>
      <c r="AE15" t="n">
        <v>130611.6036898953</v>
      </c>
      <c r="AF15" t="n">
        <v>4.505186742263205e-06</v>
      </c>
      <c r="AG15" t="n">
        <v>10</v>
      </c>
      <c r="AH15" t="n">
        <v>118146.2155483035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13.8016</v>
      </c>
      <c r="E16" t="n">
        <v>7.25</v>
      </c>
      <c r="F16" t="n">
        <v>4.23</v>
      </c>
      <c r="G16" t="n">
        <v>23.1</v>
      </c>
      <c r="H16" t="n">
        <v>0.38</v>
      </c>
      <c r="I16" t="n">
        <v>11</v>
      </c>
      <c r="J16" t="n">
        <v>209.58</v>
      </c>
      <c r="K16" t="n">
        <v>55.27</v>
      </c>
      <c r="L16" t="n">
        <v>4.5</v>
      </c>
      <c r="M16" t="n">
        <v>9</v>
      </c>
      <c r="N16" t="n">
        <v>44.8</v>
      </c>
      <c r="O16" t="n">
        <v>26081.73</v>
      </c>
      <c r="P16" t="n">
        <v>57.86</v>
      </c>
      <c r="Q16" t="n">
        <v>203.56</v>
      </c>
      <c r="R16" t="n">
        <v>19.99</v>
      </c>
      <c r="S16" t="n">
        <v>13.05</v>
      </c>
      <c r="T16" t="n">
        <v>3143.3</v>
      </c>
      <c r="U16" t="n">
        <v>0.65</v>
      </c>
      <c r="V16" t="n">
        <v>0.88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95.40049380738931</v>
      </c>
      <c r="AB16" t="n">
        <v>130.5311643999623</v>
      </c>
      <c r="AC16" t="n">
        <v>118.0734532713044</v>
      </c>
      <c r="AD16" t="n">
        <v>95400.49380738931</v>
      </c>
      <c r="AE16" t="n">
        <v>130531.1643999623</v>
      </c>
      <c r="AF16" t="n">
        <v>4.506917459175275e-06</v>
      </c>
      <c r="AG16" t="n">
        <v>10</v>
      </c>
      <c r="AH16" t="n">
        <v>118073.4532713044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13.9947</v>
      </c>
      <c r="E17" t="n">
        <v>7.15</v>
      </c>
      <c r="F17" t="n">
        <v>4.18</v>
      </c>
      <c r="G17" t="n">
        <v>25.05</v>
      </c>
      <c r="H17" t="n">
        <v>0.4</v>
      </c>
      <c r="I17" t="n">
        <v>10</v>
      </c>
      <c r="J17" t="n">
        <v>209.98</v>
      </c>
      <c r="K17" t="n">
        <v>55.27</v>
      </c>
      <c r="L17" t="n">
        <v>4.75</v>
      </c>
      <c r="M17" t="n">
        <v>8</v>
      </c>
      <c r="N17" t="n">
        <v>44.95</v>
      </c>
      <c r="O17" t="n">
        <v>26131.27</v>
      </c>
      <c r="P17" t="n">
        <v>56.86</v>
      </c>
      <c r="Q17" t="n">
        <v>203.57</v>
      </c>
      <c r="R17" t="n">
        <v>18.15</v>
      </c>
      <c r="S17" t="n">
        <v>13.05</v>
      </c>
      <c r="T17" t="n">
        <v>2227.56</v>
      </c>
      <c r="U17" t="n">
        <v>0.72</v>
      </c>
      <c r="V17" t="n">
        <v>0.89</v>
      </c>
      <c r="W17" t="n">
        <v>0.07000000000000001</v>
      </c>
      <c r="X17" t="n">
        <v>0.13</v>
      </c>
      <c r="Y17" t="n">
        <v>1</v>
      </c>
      <c r="Z17" t="n">
        <v>10</v>
      </c>
      <c r="AA17" t="n">
        <v>94.63539583818871</v>
      </c>
      <c r="AB17" t="n">
        <v>129.4843236047624</v>
      </c>
      <c r="AC17" t="n">
        <v>117.1265214923478</v>
      </c>
      <c r="AD17" t="n">
        <v>94635.39583818872</v>
      </c>
      <c r="AE17" t="n">
        <v>129484.3236047624</v>
      </c>
      <c r="AF17" t="n">
        <v>4.569974333839571e-06</v>
      </c>
      <c r="AG17" t="n">
        <v>10</v>
      </c>
      <c r="AH17" t="n">
        <v>117126.5214923478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13.8536</v>
      </c>
      <c r="E18" t="n">
        <v>7.22</v>
      </c>
      <c r="F18" t="n">
        <v>4.25</v>
      </c>
      <c r="G18" t="n">
        <v>25.49</v>
      </c>
      <c r="H18" t="n">
        <v>0.42</v>
      </c>
      <c r="I18" t="n">
        <v>10</v>
      </c>
      <c r="J18" t="n">
        <v>210.38</v>
      </c>
      <c r="K18" t="n">
        <v>55.27</v>
      </c>
      <c r="L18" t="n">
        <v>5</v>
      </c>
      <c r="M18" t="n">
        <v>8</v>
      </c>
      <c r="N18" t="n">
        <v>45.11</v>
      </c>
      <c r="O18" t="n">
        <v>26180.86</v>
      </c>
      <c r="P18" t="n">
        <v>57.65</v>
      </c>
      <c r="Q18" t="n">
        <v>203.62</v>
      </c>
      <c r="R18" t="n">
        <v>20.63</v>
      </c>
      <c r="S18" t="n">
        <v>13.05</v>
      </c>
      <c r="T18" t="n">
        <v>3470.93</v>
      </c>
      <c r="U18" t="n">
        <v>0.63</v>
      </c>
      <c r="V18" t="n">
        <v>0.88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95.23467784500249</v>
      </c>
      <c r="AB18" t="n">
        <v>130.3042876849408</v>
      </c>
      <c r="AC18" t="n">
        <v>117.868229351541</v>
      </c>
      <c r="AD18" t="n">
        <v>95234.6778450025</v>
      </c>
      <c r="AE18" t="n">
        <v>130304.2876849408</v>
      </c>
      <c r="AF18" t="n">
        <v>4.523898077935209e-06</v>
      </c>
      <c r="AG18" t="n">
        <v>10</v>
      </c>
      <c r="AH18" t="n">
        <v>117868.229351541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14.016</v>
      </c>
      <c r="E19" t="n">
        <v>7.13</v>
      </c>
      <c r="F19" t="n">
        <v>4.21</v>
      </c>
      <c r="G19" t="n">
        <v>28.03</v>
      </c>
      <c r="H19" t="n">
        <v>0.44</v>
      </c>
      <c r="I19" t="n">
        <v>9</v>
      </c>
      <c r="J19" t="n">
        <v>210.78</v>
      </c>
      <c r="K19" t="n">
        <v>55.27</v>
      </c>
      <c r="L19" t="n">
        <v>5.25</v>
      </c>
      <c r="M19" t="n">
        <v>7</v>
      </c>
      <c r="N19" t="n">
        <v>45.26</v>
      </c>
      <c r="O19" t="n">
        <v>26230.5</v>
      </c>
      <c r="P19" t="n">
        <v>56.86</v>
      </c>
      <c r="Q19" t="n">
        <v>203.6</v>
      </c>
      <c r="R19" t="n">
        <v>19.21</v>
      </c>
      <c r="S19" t="n">
        <v>13.05</v>
      </c>
      <c r="T19" t="n">
        <v>2765.79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94.6150779798464</v>
      </c>
      <c r="AB19" t="n">
        <v>129.4565238146178</v>
      </c>
      <c r="AC19" t="n">
        <v>117.1013748751573</v>
      </c>
      <c r="AD19" t="n">
        <v>94615.07797984641</v>
      </c>
      <c r="AE19" t="n">
        <v>129456.5238146178</v>
      </c>
      <c r="AF19" t="n">
        <v>4.576929856523928e-06</v>
      </c>
      <c r="AG19" t="n">
        <v>10</v>
      </c>
      <c r="AH19" t="n">
        <v>117101.3748751573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14.0231</v>
      </c>
      <c r="E20" t="n">
        <v>7.13</v>
      </c>
      <c r="F20" t="n">
        <v>4.2</v>
      </c>
      <c r="G20" t="n">
        <v>28.01</v>
      </c>
      <c r="H20" t="n">
        <v>0.46</v>
      </c>
      <c r="I20" t="n">
        <v>9</v>
      </c>
      <c r="J20" t="n">
        <v>211.18</v>
      </c>
      <c r="K20" t="n">
        <v>55.27</v>
      </c>
      <c r="L20" t="n">
        <v>5.5</v>
      </c>
      <c r="M20" t="n">
        <v>7</v>
      </c>
      <c r="N20" t="n">
        <v>45.41</v>
      </c>
      <c r="O20" t="n">
        <v>26280.2</v>
      </c>
      <c r="P20" t="n">
        <v>56.76</v>
      </c>
      <c r="Q20" t="n">
        <v>203.58</v>
      </c>
      <c r="R20" t="n">
        <v>19.05</v>
      </c>
      <c r="S20" t="n">
        <v>13.05</v>
      </c>
      <c r="T20" t="n">
        <v>2682.59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94.55827875400864</v>
      </c>
      <c r="AB20" t="n">
        <v>129.3788086080216</v>
      </c>
      <c r="AC20" t="n">
        <v>117.0310766988047</v>
      </c>
      <c r="AD20" t="n">
        <v>94558.27875400864</v>
      </c>
      <c r="AE20" t="n">
        <v>129378.8086080216</v>
      </c>
      <c r="AF20" t="n">
        <v>4.579248364085381e-06</v>
      </c>
      <c r="AG20" t="n">
        <v>10</v>
      </c>
      <c r="AH20" t="n">
        <v>117031.0766988047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14.1454</v>
      </c>
      <c r="E21" t="n">
        <v>7.07</v>
      </c>
      <c r="F21" t="n">
        <v>4.18</v>
      </c>
      <c r="G21" t="n">
        <v>31.35</v>
      </c>
      <c r="H21" t="n">
        <v>0.48</v>
      </c>
      <c r="I21" t="n">
        <v>8</v>
      </c>
      <c r="J21" t="n">
        <v>211.59</v>
      </c>
      <c r="K21" t="n">
        <v>55.27</v>
      </c>
      <c r="L21" t="n">
        <v>5.75</v>
      </c>
      <c r="M21" t="n">
        <v>6</v>
      </c>
      <c r="N21" t="n">
        <v>45.57</v>
      </c>
      <c r="O21" t="n">
        <v>26329.94</v>
      </c>
      <c r="P21" t="n">
        <v>56.16</v>
      </c>
      <c r="Q21" t="n">
        <v>203.56</v>
      </c>
      <c r="R21" t="n">
        <v>18.39</v>
      </c>
      <c r="S21" t="n">
        <v>13.05</v>
      </c>
      <c r="T21" t="n">
        <v>2360.65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94.10547475333634</v>
      </c>
      <c r="AB21" t="n">
        <v>128.7592621979994</v>
      </c>
      <c r="AC21" t="n">
        <v>116.470658928616</v>
      </c>
      <c r="AD21" t="n">
        <v>94105.47475333634</v>
      </c>
      <c r="AE21" t="n">
        <v>128759.2621979994</v>
      </c>
      <c r="AF21" t="n">
        <v>4.619185473207304e-06</v>
      </c>
      <c r="AG21" t="n">
        <v>10</v>
      </c>
      <c r="AH21" t="n">
        <v>116470.658928616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14.1487</v>
      </c>
      <c r="E22" t="n">
        <v>7.07</v>
      </c>
      <c r="F22" t="n">
        <v>4.18</v>
      </c>
      <c r="G22" t="n">
        <v>31.34</v>
      </c>
      <c r="H22" t="n">
        <v>0.5</v>
      </c>
      <c r="I22" t="n">
        <v>8</v>
      </c>
      <c r="J22" t="n">
        <v>211.99</v>
      </c>
      <c r="K22" t="n">
        <v>55.27</v>
      </c>
      <c r="L22" t="n">
        <v>6</v>
      </c>
      <c r="M22" t="n">
        <v>6</v>
      </c>
      <c r="N22" t="n">
        <v>45.72</v>
      </c>
      <c r="O22" t="n">
        <v>26379.74</v>
      </c>
      <c r="P22" t="n">
        <v>56.11</v>
      </c>
      <c r="Q22" t="n">
        <v>203.56</v>
      </c>
      <c r="R22" t="n">
        <v>18.34</v>
      </c>
      <c r="S22" t="n">
        <v>13.05</v>
      </c>
      <c r="T22" t="n">
        <v>2336.81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94.08066137102739</v>
      </c>
      <c r="AB22" t="n">
        <v>128.7253114336352</v>
      </c>
      <c r="AC22" t="n">
        <v>116.4399483775524</v>
      </c>
      <c r="AD22" t="n">
        <v>94080.6613710274</v>
      </c>
      <c r="AE22" t="n">
        <v>128725.3114336352</v>
      </c>
      <c r="AF22" t="n">
        <v>4.620263089397839e-06</v>
      </c>
      <c r="AG22" t="n">
        <v>10</v>
      </c>
      <c r="AH22" t="n">
        <v>116439.9483775524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14.1459</v>
      </c>
      <c r="E23" t="n">
        <v>7.07</v>
      </c>
      <c r="F23" t="n">
        <v>4.18</v>
      </c>
      <c r="G23" t="n">
        <v>31.35</v>
      </c>
      <c r="H23" t="n">
        <v>0.52</v>
      </c>
      <c r="I23" t="n">
        <v>8</v>
      </c>
      <c r="J23" t="n">
        <v>212.4</v>
      </c>
      <c r="K23" t="n">
        <v>55.27</v>
      </c>
      <c r="L23" t="n">
        <v>6.25</v>
      </c>
      <c r="M23" t="n">
        <v>6</v>
      </c>
      <c r="N23" t="n">
        <v>45.87</v>
      </c>
      <c r="O23" t="n">
        <v>26429.59</v>
      </c>
      <c r="P23" t="n">
        <v>55.85</v>
      </c>
      <c r="Q23" t="n">
        <v>203.58</v>
      </c>
      <c r="R23" t="n">
        <v>18.4</v>
      </c>
      <c r="S23" t="n">
        <v>13.05</v>
      </c>
      <c r="T23" t="n">
        <v>2366.84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93.98537114046893</v>
      </c>
      <c r="AB23" t="n">
        <v>128.5949311362769</v>
      </c>
      <c r="AC23" t="n">
        <v>116.3220113927841</v>
      </c>
      <c r="AD23" t="n">
        <v>93985.37114046892</v>
      </c>
      <c r="AE23" t="n">
        <v>128594.9311362769</v>
      </c>
      <c r="AF23" t="n">
        <v>4.619348748387688e-06</v>
      </c>
      <c r="AG23" t="n">
        <v>10</v>
      </c>
      <c r="AH23" t="n">
        <v>116322.0113927841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14.1454</v>
      </c>
      <c r="E24" t="n">
        <v>7.07</v>
      </c>
      <c r="F24" t="n">
        <v>4.18</v>
      </c>
      <c r="G24" t="n">
        <v>31.35</v>
      </c>
      <c r="H24" t="n">
        <v>0.54</v>
      </c>
      <c r="I24" t="n">
        <v>8</v>
      </c>
      <c r="J24" t="n">
        <v>212.8</v>
      </c>
      <c r="K24" t="n">
        <v>55.27</v>
      </c>
      <c r="L24" t="n">
        <v>6.5</v>
      </c>
      <c r="M24" t="n">
        <v>6</v>
      </c>
      <c r="N24" t="n">
        <v>46.03</v>
      </c>
      <c r="O24" t="n">
        <v>26479.5</v>
      </c>
      <c r="P24" t="n">
        <v>55.58</v>
      </c>
      <c r="Q24" t="n">
        <v>203.59</v>
      </c>
      <c r="R24" t="n">
        <v>18.38</v>
      </c>
      <c r="S24" t="n">
        <v>13.05</v>
      </c>
      <c r="T24" t="n">
        <v>2354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93.882339602062</v>
      </c>
      <c r="AB24" t="n">
        <v>128.4539588399979</v>
      </c>
      <c r="AC24" t="n">
        <v>116.1944932946061</v>
      </c>
      <c r="AD24" t="n">
        <v>93882.339602062</v>
      </c>
      <c r="AE24" t="n">
        <v>128453.9588399979</v>
      </c>
      <c r="AF24" t="n">
        <v>4.619185473207304e-06</v>
      </c>
      <c r="AG24" t="n">
        <v>10</v>
      </c>
      <c r="AH24" t="n">
        <v>116194.4932946061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14.3261</v>
      </c>
      <c r="E25" t="n">
        <v>6.98</v>
      </c>
      <c r="F25" t="n">
        <v>4.13</v>
      </c>
      <c r="G25" t="n">
        <v>35.41</v>
      </c>
      <c r="H25" t="n">
        <v>0.5600000000000001</v>
      </c>
      <c r="I25" t="n">
        <v>7</v>
      </c>
      <c r="J25" t="n">
        <v>213.21</v>
      </c>
      <c r="K25" t="n">
        <v>55.27</v>
      </c>
      <c r="L25" t="n">
        <v>6.75</v>
      </c>
      <c r="M25" t="n">
        <v>5</v>
      </c>
      <c r="N25" t="n">
        <v>46.18</v>
      </c>
      <c r="O25" t="n">
        <v>26529.46</v>
      </c>
      <c r="P25" t="n">
        <v>54.71</v>
      </c>
      <c r="Q25" t="n">
        <v>203.56</v>
      </c>
      <c r="R25" t="n">
        <v>16.69</v>
      </c>
      <c r="S25" t="n">
        <v>13.05</v>
      </c>
      <c r="T25" t="n">
        <v>1517.25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93.2253078205308</v>
      </c>
      <c r="AB25" t="n">
        <v>127.5549789703109</v>
      </c>
      <c r="AC25" t="n">
        <v>115.3813108019556</v>
      </c>
      <c r="AD25" t="n">
        <v>93225.3078205308</v>
      </c>
      <c r="AE25" t="n">
        <v>127554.9789703109</v>
      </c>
      <c r="AF25" t="n">
        <v>4.678193123398077e-06</v>
      </c>
      <c r="AG25" t="n">
        <v>10</v>
      </c>
      <c r="AH25" t="n">
        <v>115381.3108019556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14.288</v>
      </c>
      <c r="E26" t="n">
        <v>7</v>
      </c>
      <c r="F26" t="n">
        <v>4.15</v>
      </c>
      <c r="G26" t="n">
        <v>35.57</v>
      </c>
      <c r="H26" t="n">
        <v>0.58</v>
      </c>
      <c r="I26" t="n">
        <v>7</v>
      </c>
      <c r="J26" t="n">
        <v>213.61</v>
      </c>
      <c r="K26" t="n">
        <v>55.27</v>
      </c>
      <c r="L26" t="n">
        <v>7</v>
      </c>
      <c r="M26" t="n">
        <v>5</v>
      </c>
      <c r="N26" t="n">
        <v>46.34</v>
      </c>
      <c r="O26" t="n">
        <v>26579.47</v>
      </c>
      <c r="P26" t="n">
        <v>54.94</v>
      </c>
      <c r="Q26" t="n">
        <v>203.58</v>
      </c>
      <c r="R26" t="n">
        <v>17.45</v>
      </c>
      <c r="S26" t="n">
        <v>13.05</v>
      </c>
      <c r="T26" t="n">
        <v>1896.99</v>
      </c>
      <c r="U26" t="n">
        <v>0.75</v>
      </c>
      <c r="V26" t="n">
        <v>0.9</v>
      </c>
      <c r="W26" t="n">
        <v>0.06</v>
      </c>
      <c r="X26" t="n">
        <v>0.11</v>
      </c>
      <c r="Y26" t="n">
        <v>1</v>
      </c>
      <c r="Z26" t="n">
        <v>10</v>
      </c>
      <c r="AA26" t="n">
        <v>93.38540658611281</v>
      </c>
      <c r="AB26" t="n">
        <v>127.7740331644392</v>
      </c>
      <c r="AC26" t="n">
        <v>115.5794587712408</v>
      </c>
      <c r="AD26" t="n">
        <v>93385.4065861128</v>
      </c>
      <c r="AE26" t="n">
        <v>127774.0331644392</v>
      </c>
      <c r="AF26" t="n">
        <v>4.665751554652817e-06</v>
      </c>
      <c r="AG26" t="n">
        <v>10</v>
      </c>
      <c r="AH26" t="n">
        <v>115579.4587712408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14.2523</v>
      </c>
      <c r="E27" t="n">
        <v>7.02</v>
      </c>
      <c r="F27" t="n">
        <v>4.17</v>
      </c>
      <c r="G27" t="n">
        <v>35.72</v>
      </c>
      <c r="H27" t="n">
        <v>0.6</v>
      </c>
      <c r="I27" t="n">
        <v>7</v>
      </c>
      <c r="J27" t="n">
        <v>214.02</v>
      </c>
      <c r="K27" t="n">
        <v>55.27</v>
      </c>
      <c r="L27" t="n">
        <v>7.25</v>
      </c>
      <c r="M27" t="n">
        <v>5</v>
      </c>
      <c r="N27" t="n">
        <v>46.49</v>
      </c>
      <c r="O27" t="n">
        <v>26629.54</v>
      </c>
      <c r="P27" t="n">
        <v>55.04</v>
      </c>
      <c r="Q27" t="n">
        <v>203.59</v>
      </c>
      <c r="R27" t="n">
        <v>18.01</v>
      </c>
      <c r="S27" t="n">
        <v>13.05</v>
      </c>
      <c r="T27" t="n">
        <v>2174.82</v>
      </c>
      <c r="U27" t="n">
        <v>0.72</v>
      </c>
      <c r="V27" t="n">
        <v>0.9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93.49278750542281</v>
      </c>
      <c r="AB27" t="n">
        <v>127.9209564755509</v>
      </c>
      <c r="AC27" t="n">
        <v>115.7123599277481</v>
      </c>
      <c r="AD27" t="n">
        <v>93492.78750542281</v>
      </c>
      <c r="AE27" t="n">
        <v>127920.9564755509</v>
      </c>
      <c r="AF27" t="n">
        <v>4.654093706773401e-06</v>
      </c>
      <c r="AG27" t="n">
        <v>10</v>
      </c>
      <c r="AH27" t="n">
        <v>115712.3599277481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14.258</v>
      </c>
      <c r="E28" t="n">
        <v>7.01</v>
      </c>
      <c r="F28" t="n">
        <v>4.17</v>
      </c>
      <c r="G28" t="n">
        <v>35.7</v>
      </c>
      <c r="H28" t="n">
        <v>0.62</v>
      </c>
      <c r="I28" t="n">
        <v>7</v>
      </c>
      <c r="J28" t="n">
        <v>214.42</v>
      </c>
      <c r="K28" t="n">
        <v>55.27</v>
      </c>
      <c r="L28" t="n">
        <v>7.5</v>
      </c>
      <c r="M28" t="n">
        <v>5</v>
      </c>
      <c r="N28" t="n">
        <v>46.65</v>
      </c>
      <c r="O28" t="n">
        <v>26679.66</v>
      </c>
      <c r="P28" t="n">
        <v>54.65</v>
      </c>
      <c r="Q28" t="n">
        <v>203.56</v>
      </c>
      <c r="R28" t="n">
        <v>17.97</v>
      </c>
      <c r="S28" t="n">
        <v>13.05</v>
      </c>
      <c r="T28" t="n">
        <v>2157.07</v>
      </c>
      <c r="U28" t="n">
        <v>0.73</v>
      </c>
      <c r="V28" t="n">
        <v>0.9</v>
      </c>
      <c r="W28" t="n">
        <v>0.06</v>
      </c>
      <c r="X28" t="n">
        <v>0.12</v>
      </c>
      <c r="Y28" t="n">
        <v>1</v>
      </c>
      <c r="Z28" t="n">
        <v>10</v>
      </c>
      <c r="AA28" t="n">
        <v>93.33461033492578</v>
      </c>
      <c r="AB28" t="n">
        <v>127.7045314925927</v>
      </c>
      <c r="AC28" t="n">
        <v>115.516590241409</v>
      </c>
      <c r="AD28" t="n">
        <v>93334.61033492579</v>
      </c>
      <c r="AE28" t="n">
        <v>127704.5314925927</v>
      </c>
      <c r="AF28" t="n">
        <v>4.655955043829778e-06</v>
      </c>
      <c r="AG28" t="n">
        <v>10</v>
      </c>
      <c r="AH28" t="n">
        <v>115516.5902414091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14.3914</v>
      </c>
      <c r="E29" t="n">
        <v>6.95</v>
      </c>
      <c r="F29" t="n">
        <v>4.14</v>
      </c>
      <c r="G29" t="n">
        <v>41.41</v>
      </c>
      <c r="H29" t="n">
        <v>0.64</v>
      </c>
      <c r="I29" t="n">
        <v>6</v>
      </c>
      <c r="J29" t="n">
        <v>214.83</v>
      </c>
      <c r="K29" t="n">
        <v>55.27</v>
      </c>
      <c r="L29" t="n">
        <v>7.75</v>
      </c>
      <c r="M29" t="n">
        <v>4</v>
      </c>
      <c r="N29" t="n">
        <v>46.81</v>
      </c>
      <c r="O29" t="n">
        <v>26729.83</v>
      </c>
      <c r="P29" t="n">
        <v>53.95</v>
      </c>
      <c r="Q29" t="n">
        <v>203.56</v>
      </c>
      <c r="R29" t="n">
        <v>17.14</v>
      </c>
      <c r="S29" t="n">
        <v>13.05</v>
      </c>
      <c r="T29" t="n">
        <v>1746.52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92.83879353868767</v>
      </c>
      <c r="AB29" t="n">
        <v>127.0261330780867</v>
      </c>
      <c r="AC29" t="n">
        <v>114.9029372194452</v>
      </c>
      <c r="AD29" t="n">
        <v>92838.79353868766</v>
      </c>
      <c r="AE29" t="n">
        <v>127026.1330780867</v>
      </c>
      <c r="AF29" t="n">
        <v>4.699516861956226e-06</v>
      </c>
      <c r="AG29" t="n">
        <v>10</v>
      </c>
      <c r="AH29" t="n">
        <v>114902.9372194452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14.3994</v>
      </c>
      <c r="E30" t="n">
        <v>6.94</v>
      </c>
      <c r="F30" t="n">
        <v>4.14</v>
      </c>
      <c r="G30" t="n">
        <v>41.37</v>
      </c>
      <c r="H30" t="n">
        <v>0.66</v>
      </c>
      <c r="I30" t="n">
        <v>6</v>
      </c>
      <c r="J30" t="n">
        <v>215.24</v>
      </c>
      <c r="K30" t="n">
        <v>55.27</v>
      </c>
      <c r="L30" t="n">
        <v>8</v>
      </c>
      <c r="M30" t="n">
        <v>4</v>
      </c>
      <c r="N30" t="n">
        <v>46.97</v>
      </c>
      <c r="O30" t="n">
        <v>26780.06</v>
      </c>
      <c r="P30" t="n">
        <v>53.83</v>
      </c>
      <c r="Q30" t="n">
        <v>203.61</v>
      </c>
      <c r="R30" t="n">
        <v>17.02</v>
      </c>
      <c r="S30" t="n">
        <v>13.05</v>
      </c>
      <c r="T30" t="n">
        <v>1685.66</v>
      </c>
      <c r="U30" t="n">
        <v>0.77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92.78084902416745</v>
      </c>
      <c r="AB30" t="n">
        <v>126.9468508369887</v>
      </c>
      <c r="AC30" t="n">
        <v>114.8312215641642</v>
      </c>
      <c r="AD30" t="n">
        <v>92780.84902416746</v>
      </c>
      <c r="AE30" t="n">
        <v>126946.8508369887</v>
      </c>
      <c r="AF30" t="n">
        <v>4.70212926484237e-06</v>
      </c>
      <c r="AG30" t="n">
        <v>10</v>
      </c>
      <c r="AH30" t="n">
        <v>114831.2215641642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14.396</v>
      </c>
      <c r="E31" t="n">
        <v>6.95</v>
      </c>
      <c r="F31" t="n">
        <v>4.14</v>
      </c>
      <c r="G31" t="n">
        <v>41.38</v>
      </c>
      <c r="H31" t="n">
        <v>0.68</v>
      </c>
      <c r="I31" t="n">
        <v>6</v>
      </c>
      <c r="J31" t="n">
        <v>215.65</v>
      </c>
      <c r="K31" t="n">
        <v>55.27</v>
      </c>
      <c r="L31" t="n">
        <v>8.25</v>
      </c>
      <c r="M31" t="n">
        <v>4</v>
      </c>
      <c r="N31" t="n">
        <v>47.12</v>
      </c>
      <c r="O31" t="n">
        <v>26830.34</v>
      </c>
      <c r="P31" t="n">
        <v>53.93</v>
      </c>
      <c r="Q31" t="n">
        <v>203.56</v>
      </c>
      <c r="R31" t="n">
        <v>17.09</v>
      </c>
      <c r="S31" t="n">
        <v>13.05</v>
      </c>
      <c r="T31" t="n">
        <v>1720.99</v>
      </c>
      <c r="U31" t="n">
        <v>0.76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92.82399049481513</v>
      </c>
      <c r="AB31" t="n">
        <v>127.0058789003962</v>
      </c>
      <c r="AC31" t="n">
        <v>114.8846160720465</v>
      </c>
      <c r="AD31" t="n">
        <v>92823.99049481514</v>
      </c>
      <c r="AE31" t="n">
        <v>127005.8789003962</v>
      </c>
      <c r="AF31" t="n">
        <v>4.701018993615758e-06</v>
      </c>
      <c r="AG31" t="n">
        <v>10</v>
      </c>
      <c r="AH31" t="n">
        <v>114884.6160720465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14.3942</v>
      </c>
      <c r="E32" t="n">
        <v>6.95</v>
      </c>
      <c r="F32" t="n">
        <v>4.14</v>
      </c>
      <c r="G32" t="n">
        <v>41.39</v>
      </c>
      <c r="H32" t="n">
        <v>0.7</v>
      </c>
      <c r="I32" t="n">
        <v>6</v>
      </c>
      <c r="J32" t="n">
        <v>216.05</v>
      </c>
      <c r="K32" t="n">
        <v>55.27</v>
      </c>
      <c r="L32" t="n">
        <v>8.5</v>
      </c>
      <c r="M32" t="n">
        <v>4</v>
      </c>
      <c r="N32" t="n">
        <v>47.28</v>
      </c>
      <c r="O32" t="n">
        <v>26880.68</v>
      </c>
      <c r="P32" t="n">
        <v>53.88</v>
      </c>
      <c r="Q32" t="n">
        <v>203.56</v>
      </c>
      <c r="R32" t="n">
        <v>17.1</v>
      </c>
      <c r="S32" t="n">
        <v>13.05</v>
      </c>
      <c r="T32" t="n">
        <v>1724.79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92.80791978226434</v>
      </c>
      <c r="AB32" t="n">
        <v>126.9838902424944</v>
      </c>
      <c r="AC32" t="n">
        <v>114.8647259807936</v>
      </c>
      <c r="AD32" t="n">
        <v>92807.91978226433</v>
      </c>
      <c r="AE32" t="n">
        <v>126983.8902424944</v>
      </c>
      <c r="AF32" t="n">
        <v>4.700431202966376e-06</v>
      </c>
      <c r="AG32" t="n">
        <v>10</v>
      </c>
      <c r="AH32" t="n">
        <v>114864.7259807936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14.4323</v>
      </c>
      <c r="E33" t="n">
        <v>6.93</v>
      </c>
      <c r="F33" t="n">
        <v>4.12</v>
      </c>
      <c r="G33" t="n">
        <v>41.21</v>
      </c>
      <c r="H33" t="n">
        <v>0.72</v>
      </c>
      <c r="I33" t="n">
        <v>6</v>
      </c>
      <c r="J33" t="n">
        <v>216.46</v>
      </c>
      <c r="K33" t="n">
        <v>55.27</v>
      </c>
      <c r="L33" t="n">
        <v>8.75</v>
      </c>
      <c r="M33" t="n">
        <v>4</v>
      </c>
      <c r="N33" t="n">
        <v>47.44</v>
      </c>
      <c r="O33" t="n">
        <v>26931.07</v>
      </c>
      <c r="P33" t="n">
        <v>53.35</v>
      </c>
      <c r="Q33" t="n">
        <v>203.56</v>
      </c>
      <c r="R33" t="n">
        <v>16.4</v>
      </c>
      <c r="S33" t="n">
        <v>13.05</v>
      </c>
      <c r="T33" t="n">
        <v>1377.1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92.53740321536472</v>
      </c>
      <c r="AB33" t="n">
        <v>126.6137575413139</v>
      </c>
      <c r="AC33" t="n">
        <v>114.5299182251291</v>
      </c>
      <c r="AD33" t="n">
        <v>92537.40321536471</v>
      </c>
      <c r="AE33" t="n">
        <v>126613.7575413139</v>
      </c>
      <c r="AF33" t="n">
        <v>4.712872771711636e-06</v>
      </c>
      <c r="AG33" t="n">
        <v>10</v>
      </c>
      <c r="AH33" t="n">
        <v>114529.9182251291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14.4098</v>
      </c>
      <c r="E34" t="n">
        <v>6.94</v>
      </c>
      <c r="F34" t="n">
        <v>4.13</v>
      </c>
      <c r="G34" t="n">
        <v>41.32</v>
      </c>
      <c r="H34" t="n">
        <v>0.74</v>
      </c>
      <c r="I34" t="n">
        <v>6</v>
      </c>
      <c r="J34" t="n">
        <v>216.87</v>
      </c>
      <c r="K34" t="n">
        <v>55.27</v>
      </c>
      <c r="L34" t="n">
        <v>9</v>
      </c>
      <c r="M34" t="n">
        <v>4</v>
      </c>
      <c r="N34" t="n">
        <v>47.6</v>
      </c>
      <c r="O34" t="n">
        <v>26981.51</v>
      </c>
      <c r="P34" t="n">
        <v>53.16</v>
      </c>
      <c r="Q34" t="n">
        <v>203.56</v>
      </c>
      <c r="R34" t="n">
        <v>16.91</v>
      </c>
      <c r="S34" t="n">
        <v>13.05</v>
      </c>
      <c r="T34" t="n">
        <v>1627.53</v>
      </c>
      <c r="U34" t="n">
        <v>0.77</v>
      </c>
      <c r="V34" t="n">
        <v>0.9</v>
      </c>
      <c r="W34" t="n">
        <v>0.06</v>
      </c>
      <c r="X34" t="n">
        <v>0.09</v>
      </c>
      <c r="Y34" t="n">
        <v>1</v>
      </c>
      <c r="Z34" t="n">
        <v>10</v>
      </c>
      <c r="AA34" t="n">
        <v>92.50603587683392</v>
      </c>
      <c r="AB34" t="n">
        <v>126.5708393649067</v>
      </c>
      <c r="AC34" t="n">
        <v>114.4910960992422</v>
      </c>
      <c r="AD34" t="n">
        <v>92506.03587683392</v>
      </c>
      <c r="AE34" t="n">
        <v>126570.8393649067</v>
      </c>
      <c r="AF34" t="n">
        <v>4.705525388594357e-06</v>
      </c>
      <c r="AG34" t="n">
        <v>10</v>
      </c>
      <c r="AH34" t="n">
        <v>114491.0960992422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14.3753</v>
      </c>
      <c r="E35" t="n">
        <v>6.96</v>
      </c>
      <c r="F35" t="n">
        <v>4.15</v>
      </c>
      <c r="G35" t="n">
        <v>41.48</v>
      </c>
      <c r="H35" t="n">
        <v>0.76</v>
      </c>
      <c r="I35" t="n">
        <v>6</v>
      </c>
      <c r="J35" t="n">
        <v>217.28</v>
      </c>
      <c r="K35" t="n">
        <v>55.27</v>
      </c>
      <c r="L35" t="n">
        <v>9.25</v>
      </c>
      <c r="M35" t="n">
        <v>4</v>
      </c>
      <c r="N35" t="n">
        <v>47.76</v>
      </c>
      <c r="O35" t="n">
        <v>27032.02</v>
      </c>
      <c r="P35" t="n">
        <v>53.08</v>
      </c>
      <c r="Q35" t="n">
        <v>203.56</v>
      </c>
      <c r="R35" t="n">
        <v>17.46</v>
      </c>
      <c r="S35" t="n">
        <v>13.05</v>
      </c>
      <c r="T35" t="n">
        <v>1903.38</v>
      </c>
      <c r="U35" t="n">
        <v>0.75</v>
      </c>
      <c r="V35" t="n">
        <v>0.9</v>
      </c>
      <c r="W35" t="n">
        <v>0.06</v>
      </c>
      <c r="X35" t="n">
        <v>0.11</v>
      </c>
      <c r="Y35" t="n">
        <v>1</v>
      </c>
      <c r="Z35" t="n">
        <v>10</v>
      </c>
      <c r="AA35" t="n">
        <v>92.54030845736791</v>
      </c>
      <c r="AB35" t="n">
        <v>126.6177326215929</v>
      </c>
      <c r="AC35" t="n">
        <v>114.5335139293253</v>
      </c>
      <c r="AD35" t="n">
        <v>92540.30845736791</v>
      </c>
      <c r="AE35" t="n">
        <v>126617.7326215928</v>
      </c>
      <c r="AF35" t="n">
        <v>4.694259401147861e-06</v>
      </c>
      <c r="AG35" t="n">
        <v>10</v>
      </c>
      <c r="AH35" t="n">
        <v>114533.5139293253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14.5261</v>
      </c>
      <c r="E36" t="n">
        <v>6.88</v>
      </c>
      <c r="F36" t="n">
        <v>4.12</v>
      </c>
      <c r="G36" t="n">
        <v>49.4</v>
      </c>
      <c r="H36" t="n">
        <v>0.78</v>
      </c>
      <c r="I36" t="n">
        <v>5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52.43</v>
      </c>
      <c r="Q36" t="n">
        <v>203.56</v>
      </c>
      <c r="R36" t="n">
        <v>16.42</v>
      </c>
      <c r="S36" t="n">
        <v>13.05</v>
      </c>
      <c r="T36" t="n">
        <v>1390.07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85.17730489653368</v>
      </c>
      <c r="AB36" t="n">
        <v>116.543346316873</v>
      </c>
      <c r="AC36" t="n">
        <v>105.4206129140347</v>
      </c>
      <c r="AD36" t="n">
        <v>85177.30489653368</v>
      </c>
      <c r="AE36" t="n">
        <v>116543.346316873</v>
      </c>
      <c r="AF36" t="n">
        <v>4.743503195551672e-06</v>
      </c>
      <c r="AG36" t="n">
        <v>9</v>
      </c>
      <c r="AH36" t="n">
        <v>105420.6129140347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14.5138</v>
      </c>
      <c r="E37" t="n">
        <v>6.89</v>
      </c>
      <c r="F37" t="n">
        <v>4.12</v>
      </c>
      <c r="G37" t="n">
        <v>49.47</v>
      </c>
      <c r="H37" t="n">
        <v>0.79</v>
      </c>
      <c r="I37" t="n">
        <v>5</v>
      </c>
      <c r="J37" t="n">
        <v>218.1</v>
      </c>
      <c r="K37" t="n">
        <v>55.27</v>
      </c>
      <c r="L37" t="n">
        <v>9.75</v>
      </c>
      <c r="M37" t="n">
        <v>3</v>
      </c>
      <c r="N37" t="n">
        <v>48.08</v>
      </c>
      <c r="O37" t="n">
        <v>27133.18</v>
      </c>
      <c r="P37" t="n">
        <v>52.47</v>
      </c>
      <c r="Q37" t="n">
        <v>203.6</v>
      </c>
      <c r="R37" t="n">
        <v>16.61</v>
      </c>
      <c r="S37" t="n">
        <v>13.05</v>
      </c>
      <c r="T37" t="n">
        <v>1484.05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85.21084210161331</v>
      </c>
      <c r="AB37" t="n">
        <v>116.58923340042</v>
      </c>
      <c r="AC37" t="n">
        <v>105.4621205987309</v>
      </c>
      <c r="AD37" t="n">
        <v>85210.84210161331</v>
      </c>
      <c r="AE37" t="n">
        <v>116589.23340042</v>
      </c>
      <c r="AF37" t="n">
        <v>4.739486626114225e-06</v>
      </c>
      <c r="AG37" t="n">
        <v>9</v>
      </c>
      <c r="AH37" t="n">
        <v>105462.1205987309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14.5243</v>
      </c>
      <c r="E38" t="n">
        <v>6.88</v>
      </c>
      <c r="F38" t="n">
        <v>4.12</v>
      </c>
      <c r="G38" t="n">
        <v>49.41</v>
      </c>
      <c r="H38" t="n">
        <v>0.8100000000000001</v>
      </c>
      <c r="I38" t="n">
        <v>5</v>
      </c>
      <c r="J38" t="n">
        <v>218.51</v>
      </c>
      <c r="K38" t="n">
        <v>55.27</v>
      </c>
      <c r="L38" t="n">
        <v>10</v>
      </c>
      <c r="M38" t="n">
        <v>3</v>
      </c>
      <c r="N38" t="n">
        <v>48.24</v>
      </c>
      <c r="O38" t="n">
        <v>27183.85</v>
      </c>
      <c r="P38" t="n">
        <v>52.59</v>
      </c>
      <c r="Q38" t="n">
        <v>203.58</v>
      </c>
      <c r="R38" t="n">
        <v>16.4</v>
      </c>
      <c r="S38" t="n">
        <v>13.05</v>
      </c>
      <c r="T38" t="n">
        <v>1380.43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85.23996471804001</v>
      </c>
      <c r="AB38" t="n">
        <v>116.6290802490141</v>
      </c>
      <c r="AC38" t="n">
        <v>105.4981645200207</v>
      </c>
      <c r="AD38" t="n">
        <v>85239.96471804002</v>
      </c>
      <c r="AE38" t="n">
        <v>116629.0802490141</v>
      </c>
      <c r="AF38" t="n">
        <v>4.742915404902289e-06</v>
      </c>
      <c r="AG38" t="n">
        <v>9</v>
      </c>
      <c r="AH38" t="n">
        <v>105498.1645200207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14.5214</v>
      </c>
      <c r="E39" t="n">
        <v>6.89</v>
      </c>
      <c r="F39" t="n">
        <v>4.12</v>
      </c>
      <c r="G39" t="n">
        <v>49.43</v>
      </c>
      <c r="H39" t="n">
        <v>0.83</v>
      </c>
      <c r="I39" t="n">
        <v>5</v>
      </c>
      <c r="J39" t="n">
        <v>218.92</v>
      </c>
      <c r="K39" t="n">
        <v>55.27</v>
      </c>
      <c r="L39" t="n">
        <v>10.25</v>
      </c>
      <c r="M39" t="n">
        <v>3</v>
      </c>
      <c r="N39" t="n">
        <v>48.4</v>
      </c>
      <c r="O39" t="n">
        <v>27234.57</v>
      </c>
      <c r="P39" t="n">
        <v>52.46</v>
      </c>
      <c r="Q39" t="n">
        <v>203.56</v>
      </c>
      <c r="R39" t="n">
        <v>16.48</v>
      </c>
      <c r="S39" t="n">
        <v>13.05</v>
      </c>
      <c r="T39" t="n">
        <v>1421.23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85.19562789776458</v>
      </c>
      <c r="AB39" t="n">
        <v>116.5684166555108</v>
      </c>
      <c r="AC39" t="n">
        <v>105.4432905747394</v>
      </c>
      <c r="AD39" t="n">
        <v>85195.62789776459</v>
      </c>
      <c r="AE39" t="n">
        <v>116568.4166555108</v>
      </c>
      <c r="AF39" t="n">
        <v>4.741968408856063e-06</v>
      </c>
      <c r="AG39" t="n">
        <v>9</v>
      </c>
      <c r="AH39" t="n">
        <v>105443.2905747394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14.5378</v>
      </c>
      <c r="E40" t="n">
        <v>6.88</v>
      </c>
      <c r="F40" t="n">
        <v>4.11</v>
      </c>
      <c r="G40" t="n">
        <v>49.33</v>
      </c>
      <c r="H40" t="n">
        <v>0.85</v>
      </c>
      <c r="I40" t="n">
        <v>5</v>
      </c>
      <c r="J40" t="n">
        <v>219.33</v>
      </c>
      <c r="K40" t="n">
        <v>55.27</v>
      </c>
      <c r="L40" t="n">
        <v>10.5</v>
      </c>
      <c r="M40" t="n">
        <v>3</v>
      </c>
      <c r="N40" t="n">
        <v>48.56</v>
      </c>
      <c r="O40" t="n">
        <v>27285.35</v>
      </c>
      <c r="P40" t="n">
        <v>52.27</v>
      </c>
      <c r="Q40" t="n">
        <v>203.56</v>
      </c>
      <c r="R40" t="n">
        <v>16.15</v>
      </c>
      <c r="S40" t="n">
        <v>13.05</v>
      </c>
      <c r="T40" t="n">
        <v>1256.73</v>
      </c>
      <c r="U40" t="n">
        <v>0.8100000000000001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  <c r="AA40" t="n">
        <v>85.09438835814819</v>
      </c>
      <c r="AB40" t="n">
        <v>116.4298962510345</v>
      </c>
      <c r="AC40" t="n">
        <v>105.3179903632517</v>
      </c>
      <c r="AD40" t="n">
        <v>85094.38835814819</v>
      </c>
      <c r="AE40" t="n">
        <v>116429.8962510345</v>
      </c>
      <c r="AF40" t="n">
        <v>4.747323834772658e-06</v>
      </c>
      <c r="AG40" t="n">
        <v>9</v>
      </c>
      <c r="AH40" t="n">
        <v>105317.9903632517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14.5537</v>
      </c>
      <c r="E41" t="n">
        <v>6.87</v>
      </c>
      <c r="F41" t="n">
        <v>4.1</v>
      </c>
      <c r="G41" t="n">
        <v>49.24</v>
      </c>
      <c r="H41" t="n">
        <v>0.87</v>
      </c>
      <c r="I41" t="n">
        <v>5</v>
      </c>
      <c r="J41" t="n">
        <v>219.75</v>
      </c>
      <c r="K41" t="n">
        <v>55.27</v>
      </c>
      <c r="L41" t="n">
        <v>10.75</v>
      </c>
      <c r="M41" t="n">
        <v>3</v>
      </c>
      <c r="N41" t="n">
        <v>48.72</v>
      </c>
      <c r="O41" t="n">
        <v>27336.19</v>
      </c>
      <c r="P41" t="n">
        <v>51.96</v>
      </c>
      <c r="Q41" t="n">
        <v>203.56</v>
      </c>
      <c r="R41" t="n">
        <v>15.98</v>
      </c>
      <c r="S41" t="n">
        <v>13.05</v>
      </c>
      <c r="T41" t="n">
        <v>1172.22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84.94925149455543</v>
      </c>
      <c r="AB41" t="n">
        <v>116.2313135912805</v>
      </c>
      <c r="AC41" t="n">
        <v>105.138360153832</v>
      </c>
      <c r="AD41" t="n">
        <v>84949.25149455543</v>
      </c>
      <c r="AE41" t="n">
        <v>116231.3135912805</v>
      </c>
      <c r="AF41" t="n">
        <v>4.752515985508867e-06</v>
      </c>
      <c r="AG41" t="n">
        <v>9</v>
      </c>
      <c r="AH41" t="n">
        <v>105138.360153832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14.5138</v>
      </c>
      <c r="E42" t="n">
        <v>6.89</v>
      </c>
      <c r="F42" t="n">
        <v>4.12</v>
      </c>
      <c r="G42" t="n">
        <v>49.47</v>
      </c>
      <c r="H42" t="n">
        <v>0.89</v>
      </c>
      <c r="I42" t="n">
        <v>5</v>
      </c>
      <c r="J42" t="n">
        <v>220.16</v>
      </c>
      <c r="K42" t="n">
        <v>55.27</v>
      </c>
      <c r="L42" t="n">
        <v>11</v>
      </c>
      <c r="M42" t="n">
        <v>3</v>
      </c>
      <c r="N42" t="n">
        <v>48.89</v>
      </c>
      <c r="O42" t="n">
        <v>27387.08</v>
      </c>
      <c r="P42" t="n">
        <v>51.91</v>
      </c>
      <c r="Q42" t="n">
        <v>203.56</v>
      </c>
      <c r="R42" t="n">
        <v>16.66</v>
      </c>
      <c r="S42" t="n">
        <v>13.05</v>
      </c>
      <c r="T42" t="n">
        <v>1511.69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85.00086974444312</v>
      </c>
      <c r="AB42" t="n">
        <v>116.3019399580132</v>
      </c>
      <c r="AC42" t="n">
        <v>105.2022460392485</v>
      </c>
      <c r="AD42" t="n">
        <v>85000.86974444312</v>
      </c>
      <c r="AE42" t="n">
        <v>116301.9399580132</v>
      </c>
      <c r="AF42" t="n">
        <v>4.739486626114225e-06</v>
      </c>
      <c r="AG42" t="n">
        <v>9</v>
      </c>
      <c r="AH42" t="n">
        <v>105202.2460392485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14.5085</v>
      </c>
      <c r="E43" t="n">
        <v>6.89</v>
      </c>
      <c r="F43" t="n">
        <v>4.12</v>
      </c>
      <c r="G43" t="n">
        <v>49.5</v>
      </c>
      <c r="H43" t="n">
        <v>0.91</v>
      </c>
      <c r="I43" t="n">
        <v>5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51.6</v>
      </c>
      <c r="Q43" t="n">
        <v>203.56</v>
      </c>
      <c r="R43" t="n">
        <v>16.64</v>
      </c>
      <c r="S43" t="n">
        <v>13.05</v>
      </c>
      <c r="T43" t="n">
        <v>1500.61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84.89251947868624</v>
      </c>
      <c r="AB43" t="n">
        <v>116.1536903443284</v>
      </c>
      <c r="AC43" t="n">
        <v>105.068145160624</v>
      </c>
      <c r="AD43" t="n">
        <v>84892.51947868624</v>
      </c>
      <c r="AE43" t="n">
        <v>116153.6903443284</v>
      </c>
      <c r="AF43" t="n">
        <v>4.737755909202155e-06</v>
      </c>
      <c r="AG43" t="n">
        <v>9</v>
      </c>
      <c r="AH43" t="n">
        <v>105068.145160624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14.5126</v>
      </c>
      <c r="E44" t="n">
        <v>6.89</v>
      </c>
      <c r="F44" t="n">
        <v>4.12</v>
      </c>
      <c r="G44" t="n">
        <v>49.48</v>
      </c>
      <c r="H44" t="n">
        <v>0.92</v>
      </c>
      <c r="I44" t="n">
        <v>5</v>
      </c>
      <c r="J44" t="n">
        <v>220.99</v>
      </c>
      <c r="K44" t="n">
        <v>55.27</v>
      </c>
      <c r="L44" t="n">
        <v>11.5</v>
      </c>
      <c r="M44" t="n">
        <v>3</v>
      </c>
      <c r="N44" t="n">
        <v>49.21</v>
      </c>
      <c r="O44" t="n">
        <v>27489.03</v>
      </c>
      <c r="P44" t="n">
        <v>51.23</v>
      </c>
      <c r="Q44" t="n">
        <v>203.56</v>
      </c>
      <c r="R44" t="n">
        <v>16.67</v>
      </c>
      <c r="S44" t="n">
        <v>13.05</v>
      </c>
      <c r="T44" t="n">
        <v>1515.65</v>
      </c>
      <c r="U44" t="n">
        <v>0.78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84.7476764895345</v>
      </c>
      <c r="AB44" t="n">
        <v>115.9555097765493</v>
      </c>
      <c r="AC44" t="n">
        <v>104.8888786680856</v>
      </c>
      <c r="AD44" t="n">
        <v>84747.6764895345</v>
      </c>
      <c r="AE44" t="n">
        <v>115955.5097765494</v>
      </c>
      <c r="AF44" t="n">
        <v>4.739094765681305e-06</v>
      </c>
      <c r="AG44" t="n">
        <v>9</v>
      </c>
      <c r="AH44" t="n">
        <v>104888.8786680856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14.5068</v>
      </c>
      <c r="E45" t="n">
        <v>6.89</v>
      </c>
      <c r="F45" t="n">
        <v>4.13</v>
      </c>
      <c r="G45" t="n">
        <v>49.51</v>
      </c>
      <c r="H45" t="n">
        <v>0.9399999999999999</v>
      </c>
      <c r="I45" t="n">
        <v>5</v>
      </c>
      <c r="J45" t="n">
        <v>221.4</v>
      </c>
      <c r="K45" t="n">
        <v>55.27</v>
      </c>
      <c r="L45" t="n">
        <v>11.75</v>
      </c>
      <c r="M45" t="n">
        <v>3</v>
      </c>
      <c r="N45" t="n">
        <v>49.38</v>
      </c>
      <c r="O45" t="n">
        <v>27540.09</v>
      </c>
      <c r="P45" t="n">
        <v>50.97</v>
      </c>
      <c r="Q45" t="n">
        <v>203.56</v>
      </c>
      <c r="R45" t="n">
        <v>16.73</v>
      </c>
      <c r="S45" t="n">
        <v>13.05</v>
      </c>
      <c r="T45" t="n">
        <v>1543.56</v>
      </c>
      <c r="U45" t="n">
        <v>0.78</v>
      </c>
      <c r="V45" t="n">
        <v>0.91</v>
      </c>
      <c r="W45" t="n">
        <v>0.06</v>
      </c>
      <c r="X45" t="n">
        <v>0.09</v>
      </c>
      <c r="Y45" t="n">
        <v>1</v>
      </c>
      <c r="Z45" t="n">
        <v>10</v>
      </c>
      <c r="AA45" t="n">
        <v>84.66414611889891</v>
      </c>
      <c r="AB45" t="n">
        <v>115.8412198383459</v>
      </c>
      <c r="AC45" t="n">
        <v>104.7854964011774</v>
      </c>
      <c r="AD45" t="n">
        <v>84664.14611889892</v>
      </c>
      <c r="AE45" t="n">
        <v>115841.2198383459</v>
      </c>
      <c r="AF45" t="n">
        <v>4.73720077358885e-06</v>
      </c>
      <c r="AG45" t="n">
        <v>9</v>
      </c>
      <c r="AH45" t="n">
        <v>104785.4964011774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14.6478</v>
      </c>
      <c r="E46" t="n">
        <v>6.83</v>
      </c>
      <c r="F46" t="n">
        <v>4.1</v>
      </c>
      <c r="G46" t="n">
        <v>61.5</v>
      </c>
      <c r="H46" t="n">
        <v>0.96</v>
      </c>
      <c r="I46" t="n">
        <v>4</v>
      </c>
      <c r="J46" t="n">
        <v>221.81</v>
      </c>
      <c r="K46" t="n">
        <v>55.27</v>
      </c>
      <c r="L46" t="n">
        <v>12</v>
      </c>
      <c r="M46" t="n">
        <v>2</v>
      </c>
      <c r="N46" t="n">
        <v>49.54</v>
      </c>
      <c r="O46" t="n">
        <v>27591.21</v>
      </c>
      <c r="P46" t="n">
        <v>50.22</v>
      </c>
      <c r="Q46" t="n">
        <v>203.56</v>
      </c>
      <c r="R46" t="n">
        <v>15.83</v>
      </c>
      <c r="S46" t="n">
        <v>13.05</v>
      </c>
      <c r="T46" t="n">
        <v>1097.7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84.16373604952318</v>
      </c>
      <c r="AB46" t="n">
        <v>115.1565367048922</v>
      </c>
      <c r="AC46" t="n">
        <v>104.1661584650215</v>
      </c>
      <c r="AD46" t="n">
        <v>84163.73604952318</v>
      </c>
      <c r="AE46" t="n">
        <v>115156.5367048922</v>
      </c>
      <c r="AF46" t="n">
        <v>4.783244374457134e-06</v>
      </c>
      <c r="AG46" t="n">
        <v>9</v>
      </c>
      <c r="AH46" t="n">
        <v>104166.1584650214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14.6795</v>
      </c>
      <c r="E47" t="n">
        <v>6.81</v>
      </c>
      <c r="F47" t="n">
        <v>4.09</v>
      </c>
      <c r="G47" t="n">
        <v>61.28</v>
      </c>
      <c r="H47" t="n">
        <v>0.98</v>
      </c>
      <c r="I47" t="n">
        <v>4</v>
      </c>
      <c r="J47" t="n">
        <v>222.23</v>
      </c>
      <c r="K47" t="n">
        <v>55.27</v>
      </c>
      <c r="L47" t="n">
        <v>12.25</v>
      </c>
      <c r="M47" t="n">
        <v>2</v>
      </c>
      <c r="N47" t="n">
        <v>49.71</v>
      </c>
      <c r="O47" t="n">
        <v>27642.51</v>
      </c>
      <c r="P47" t="n">
        <v>49.93</v>
      </c>
      <c r="Q47" t="n">
        <v>203.56</v>
      </c>
      <c r="R47" t="n">
        <v>15.31</v>
      </c>
      <c r="S47" t="n">
        <v>13.05</v>
      </c>
      <c r="T47" t="n">
        <v>837.72</v>
      </c>
      <c r="U47" t="n">
        <v>0.85</v>
      </c>
      <c r="V47" t="n">
        <v>0.91</v>
      </c>
      <c r="W47" t="n">
        <v>0.06</v>
      </c>
      <c r="X47" t="n">
        <v>0.04</v>
      </c>
      <c r="Y47" t="n">
        <v>1</v>
      </c>
      <c r="Z47" t="n">
        <v>10</v>
      </c>
      <c r="AA47" t="n">
        <v>84.00581056556354</v>
      </c>
      <c r="AB47" t="n">
        <v>114.9404560905581</v>
      </c>
      <c r="AC47" t="n">
        <v>103.9707002812483</v>
      </c>
      <c r="AD47" t="n">
        <v>84005.81056556353</v>
      </c>
      <c r="AE47" t="n">
        <v>114940.4560905581</v>
      </c>
      <c r="AF47" t="n">
        <v>4.79359602089348e-06</v>
      </c>
      <c r="AG47" t="n">
        <v>9</v>
      </c>
      <c r="AH47" t="n">
        <v>103970.7002812483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14.6783</v>
      </c>
      <c r="E48" t="n">
        <v>6.81</v>
      </c>
      <c r="F48" t="n">
        <v>4.09</v>
      </c>
      <c r="G48" t="n">
        <v>61.29</v>
      </c>
      <c r="H48" t="n">
        <v>1</v>
      </c>
      <c r="I48" t="n">
        <v>4</v>
      </c>
      <c r="J48" t="n">
        <v>222.65</v>
      </c>
      <c r="K48" t="n">
        <v>55.27</v>
      </c>
      <c r="L48" t="n">
        <v>12.5</v>
      </c>
      <c r="M48" t="n">
        <v>2</v>
      </c>
      <c r="N48" t="n">
        <v>49.87</v>
      </c>
      <c r="O48" t="n">
        <v>27693.75</v>
      </c>
      <c r="P48" t="n">
        <v>49.86</v>
      </c>
      <c r="Q48" t="n">
        <v>203.56</v>
      </c>
      <c r="R48" t="n">
        <v>15.44</v>
      </c>
      <c r="S48" t="n">
        <v>13.05</v>
      </c>
      <c r="T48" t="n">
        <v>902.79</v>
      </c>
      <c r="U48" t="n">
        <v>0.85</v>
      </c>
      <c r="V48" t="n">
        <v>0.91</v>
      </c>
      <c r="W48" t="n">
        <v>0.06</v>
      </c>
      <c r="X48" t="n">
        <v>0.05</v>
      </c>
      <c r="Y48" t="n">
        <v>1</v>
      </c>
      <c r="Z48" t="n">
        <v>10</v>
      </c>
      <c r="AA48" t="n">
        <v>83.98155082319849</v>
      </c>
      <c r="AB48" t="n">
        <v>114.90726284079</v>
      </c>
      <c r="AC48" t="n">
        <v>103.940674948651</v>
      </c>
      <c r="AD48" t="n">
        <v>83981.55082319849</v>
      </c>
      <c r="AE48" t="n">
        <v>114907.26284079</v>
      </c>
      <c r="AF48" t="n">
        <v>4.793204160460557e-06</v>
      </c>
      <c r="AG48" t="n">
        <v>9</v>
      </c>
      <c r="AH48" t="n">
        <v>103940.674948651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14.6502</v>
      </c>
      <c r="E49" t="n">
        <v>6.83</v>
      </c>
      <c r="F49" t="n">
        <v>4.1</v>
      </c>
      <c r="G49" t="n">
        <v>61.48</v>
      </c>
      <c r="H49" t="n">
        <v>1.02</v>
      </c>
      <c r="I49" t="n">
        <v>4</v>
      </c>
      <c r="J49" t="n">
        <v>223.06</v>
      </c>
      <c r="K49" t="n">
        <v>55.27</v>
      </c>
      <c r="L49" t="n">
        <v>12.75</v>
      </c>
      <c r="M49" t="n">
        <v>2</v>
      </c>
      <c r="N49" t="n">
        <v>50.04</v>
      </c>
      <c r="O49" t="n">
        <v>27745.04</v>
      </c>
      <c r="P49" t="n">
        <v>49.94</v>
      </c>
      <c r="Q49" t="n">
        <v>203.56</v>
      </c>
      <c r="R49" t="n">
        <v>15.9</v>
      </c>
      <c r="S49" t="n">
        <v>13.05</v>
      </c>
      <c r="T49" t="n">
        <v>1136.91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84.05630966172163</v>
      </c>
      <c r="AB49" t="n">
        <v>115.0095511817845</v>
      </c>
      <c r="AC49" t="n">
        <v>104.0332010339436</v>
      </c>
      <c r="AD49" t="n">
        <v>84056.30966172162</v>
      </c>
      <c r="AE49" t="n">
        <v>115009.5511817845</v>
      </c>
      <c r="AF49" t="n">
        <v>4.784028095322977e-06</v>
      </c>
      <c r="AG49" t="n">
        <v>9</v>
      </c>
      <c r="AH49" t="n">
        <v>104033.2010339436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14.6532</v>
      </c>
      <c r="E50" t="n">
        <v>6.82</v>
      </c>
      <c r="F50" t="n">
        <v>4.1</v>
      </c>
      <c r="G50" t="n">
        <v>61.46</v>
      </c>
      <c r="H50" t="n">
        <v>1.03</v>
      </c>
      <c r="I50" t="n">
        <v>4</v>
      </c>
      <c r="J50" t="n">
        <v>223.48</v>
      </c>
      <c r="K50" t="n">
        <v>55.27</v>
      </c>
      <c r="L50" t="n">
        <v>13</v>
      </c>
      <c r="M50" t="n">
        <v>2</v>
      </c>
      <c r="N50" t="n">
        <v>50.21</v>
      </c>
      <c r="O50" t="n">
        <v>27796.39</v>
      </c>
      <c r="P50" t="n">
        <v>49.78</v>
      </c>
      <c r="Q50" t="n">
        <v>203.56</v>
      </c>
      <c r="R50" t="n">
        <v>15.81</v>
      </c>
      <c r="S50" t="n">
        <v>13.05</v>
      </c>
      <c r="T50" t="n">
        <v>1089.84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83.99263905213957</v>
      </c>
      <c r="AB50" t="n">
        <v>114.9224342448053</v>
      </c>
      <c r="AC50" t="n">
        <v>103.9543984151603</v>
      </c>
      <c r="AD50" t="n">
        <v>83992.63905213957</v>
      </c>
      <c r="AE50" t="n">
        <v>114922.4342448053</v>
      </c>
      <c r="AF50" t="n">
        <v>4.785007746405281e-06</v>
      </c>
      <c r="AG50" t="n">
        <v>9</v>
      </c>
      <c r="AH50" t="n">
        <v>103954.3984151603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14.6472</v>
      </c>
      <c r="E51" t="n">
        <v>6.83</v>
      </c>
      <c r="F51" t="n">
        <v>4.1</v>
      </c>
      <c r="G51" t="n">
        <v>61.5</v>
      </c>
      <c r="H51" t="n">
        <v>1.05</v>
      </c>
      <c r="I51" t="n">
        <v>4</v>
      </c>
      <c r="J51" t="n">
        <v>223.89</v>
      </c>
      <c r="K51" t="n">
        <v>55.27</v>
      </c>
      <c r="L51" t="n">
        <v>13.25</v>
      </c>
      <c r="M51" t="n">
        <v>2</v>
      </c>
      <c r="N51" t="n">
        <v>50.37</v>
      </c>
      <c r="O51" t="n">
        <v>27847.8</v>
      </c>
      <c r="P51" t="n">
        <v>49.68</v>
      </c>
      <c r="Q51" t="n">
        <v>203.56</v>
      </c>
      <c r="R51" t="n">
        <v>15.92</v>
      </c>
      <c r="S51" t="n">
        <v>13.05</v>
      </c>
      <c r="T51" t="n">
        <v>1144.79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83.96396133427372</v>
      </c>
      <c r="AB51" t="n">
        <v>114.8831961260496</v>
      </c>
      <c r="AC51" t="n">
        <v>103.9189051273876</v>
      </c>
      <c r="AD51" t="n">
        <v>83963.96133427371</v>
      </c>
      <c r="AE51" t="n">
        <v>114883.1961260496</v>
      </c>
      <c r="AF51" t="n">
        <v>4.783048444240673e-06</v>
      </c>
      <c r="AG51" t="n">
        <v>9</v>
      </c>
      <c r="AH51" t="n">
        <v>103918.9051273876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14.6449</v>
      </c>
      <c r="E52" t="n">
        <v>6.83</v>
      </c>
      <c r="F52" t="n">
        <v>4.1</v>
      </c>
      <c r="G52" t="n">
        <v>61.52</v>
      </c>
      <c r="H52" t="n">
        <v>1.07</v>
      </c>
      <c r="I52" t="n">
        <v>4</v>
      </c>
      <c r="J52" t="n">
        <v>224.31</v>
      </c>
      <c r="K52" t="n">
        <v>55.27</v>
      </c>
      <c r="L52" t="n">
        <v>13.5</v>
      </c>
      <c r="M52" t="n">
        <v>2</v>
      </c>
      <c r="N52" t="n">
        <v>50.54</v>
      </c>
      <c r="O52" t="n">
        <v>27899.27</v>
      </c>
      <c r="P52" t="n">
        <v>49.59</v>
      </c>
      <c r="Q52" t="n">
        <v>203.56</v>
      </c>
      <c r="R52" t="n">
        <v>15.91</v>
      </c>
      <c r="S52" t="n">
        <v>13.05</v>
      </c>
      <c r="T52" t="n">
        <v>1139.35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83.93376294977067</v>
      </c>
      <c r="AB52" t="n">
        <v>114.8418773641139</v>
      </c>
      <c r="AC52" t="n">
        <v>103.8815297700997</v>
      </c>
      <c r="AD52" t="n">
        <v>83933.76294977067</v>
      </c>
      <c r="AE52" t="n">
        <v>114841.8773641139</v>
      </c>
      <c r="AF52" t="n">
        <v>4.782297378410907e-06</v>
      </c>
      <c r="AG52" t="n">
        <v>9</v>
      </c>
      <c r="AH52" t="n">
        <v>103881.5297700997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14.6657</v>
      </c>
      <c r="E53" t="n">
        <v>6.82</v>
      </c>
      <c r="F53" t="n">
        <v>4.09</v>
      </c>
      <c r="G53" t="n">
        <v>61.38</v>
      </c>
      <c r="H53" t="n">
        <v>1.09</v>
      </c>
      <c r="I53" t="n">
        <v>4</v>
      </c>
      <c r="J53" t="n">
        <v>224.73</v>
      </c>
      <c r="K53" t="n">
        <v>55.27</v>
      </c>
      <c r="L53" t="n">
        <v>13.75</v>
      </c>
      <c r="M53" t="n">
        <v>2</v>
      </c>
      <c r="N53" t="n">
        <v>50.71</v>
      </c>
      <c r="O53" t="n">
        <v>27950.8</v>
      </c>
      <c r="P53" t="n">
        <v>49.27</v>
      </c>
      <c r="Q53" t="n">
        <v>203.56</v>
      </c>
      <c r="R53" t="n">
        <v>15.57</v>
      </c>
      <c r="S53" t="n">
        <v>13.05</v>
      </c>
      <c r="T53" t="n">
        <v>969.4400000000001</v>
      </c>
      <c r="U53" t="n">
        <v>0.84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83.78038856484797</v>
      </c>
      <c r="AB53" t="n">
        <v>114.6320237642624</v>
      </c>
      <c r="AC53" t="n">
        <v>103.6917043032867</v>
      </c>
      <c r="AD53" t="n">
        <v>83780.38856484796</v>
      </c>
      <c r="AE53" t="n">
        <v>114632.0237642624</v>
      </c>
      <c r="AF53" t="n">
        <v>4.789089625914882e-06</v>
      </c>
      <c r="AG53" t="n">
        <v>9</v>
      </c>
      <c r="AH53" t="n">
        <v>103691.7043032867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14.6741</v>
      </c>
      <c r="E54" t="n">
        <v>6.81</v>
      </c>
      <c r="F54" t="n">
        <v>4.09</v>
      </c>
      <c r="G54" t="n">
        <v>61.32</v>
      </c>
      <c r="H54" t="n">
        <v>1.11</v>
      </c>
      <c r="I54" t="n">
        <v>4</v>
      </c>
      <c r="J54" t="n">
        <v>225.15</v>
      </c>
      <c r="K54" t="n">
        <v>55.27</v>
      </c>
      <c r="L54" t="n">
        <v>14</v>
      </c>
      <c r="M54" t="n">
        <v>2</v>
      </c>
      <c r="N54" t="n">
        <v>50.88</v>
      </c>
      <c r="O54" t="n">
        <v>28002.38</v>
      </c>
      <c r="P54" t="n">
        <v>48.98</v>
      </c>
      <c r="Q54" t="n">
        <v>203.56</v>
      </c>
      <c r="R54" t="n">
        <v>15.48</v>
      </c>
      <c r="S54" t="n">
        <v>13.05</v>
      </c>
      <c r="T54" t="n">
        <v>927.01</v>
      </c>
      <c r="U54" t="n">
        <v>0.84</v>
      </c>
      <c r="V54" t="n">
        <v>0.91</v>
      </c>
      <c r="W54" t="n">
        <v>0.06</v>
      </c>
      <c r="X54" t="n">
        <v>0.05</v>
      </c>
      <c r="Y54" t="n">
        <v>1</v>
      </c>
      <c r="Z54" t="n">
        <v>10</v>
      </c>
      <c r="AA54" t="n">
        <v>83.66111776098784</v>
      </c>
      <c r="AB54" t="n">
        <v>114.4688321885646</v>
      </c>
      <c r="AC54" t="n">
        <v>103.5440875025325</v>
      </c>
      <c r="AD54" t="n">
        <v>83661.11776098784</v>
      </c>
      <c r="AE54" t="n">
        <v>114468.8321885646</v>
      </c>
      <c r="AF54" t="n">
        <v>4.791832648945331e-06</v>
      </c>
      <c r="AG54" t="n">
        <v>9</v>
      </c>
      <c r="AH54" t="n">
        <v>103544.0875025325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14.6568</v>
      </c>
      <c r="E55" t="n">
        <v>6.82</v>
      </c>
      <c r="F55" t="n">
        <v>4.1</v>
      </c>
      <c r="G55" t="n">
        <v>61.44</v>
      </c>
      <c r="H55" t="n">
        <v>1.12</v>
      </c>
      <c r="I55" t="n">
        <v>4</v>
      </c>
      <c r="J55" t="n">
        <v>225.57</v>
      </c>
      <c r="K55" t="n">
        <v>55.27</v>
      </c>
      <c r="L55" t="n">
        <v>14.25</v>
      </c>
      <c r="M55" t="n">
        <v>2</v>
      </c>
      <c r="N55" t="n">
        <v>51.04</v>
      </c>
      <c r="O55" t="n">
        <v>28054.03</v>
      </c>
      <c r="P55" t="n">
        <v>49.06</v>
      </c>
      <c r="Q55" t="n">
        <v>203.56</v>
      </c>
      <c r="R55" t="n">
        <v>15.76</v>
      </c>
      <c r="S55" t="n">
        <v>13.05</v>
      </c>
      <c r="T55" t="n">
        <v>1065.56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83.7202263344418</v>
      </c>
      <c r="AB55" t="n">
        <v>114.5497071464505</v>
      </c>
      <c r="AC55" t="n">
        <v>103.6172438679466</v>
      </c>
      <c r="AD55" t="n">
        <v>83720.2263344418</v>
      </c>
      <c r="AE55" t="n">
        <v>114549.7071464505</v>
      </c>
      <c r="AF55" t="n">
        <v>4.786183327704046e-06</v>
      </c>
      <c r="AG55" t="n">
        <v>9</v>
      </c>
      <c r="AH55" t="n">
        <v>103617.2438679466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14.6371</v>
      </c>
      <c r="E56" t="n">
        <v>6.83</v>
      </c>
      <c r="F56" t="n">
        <v>4.11</v>
      </c>
      <c r="G56" t="n">
        <v>61.58</v>
      </c>
      <c r="H56" t="n">
        <v>1.14</v>
      </c>
      <c r="I56" t="n">
        <v>4</v>
      </c>
      <c r="J56" t="n">
        <v>225.99</v>
      </c>
      <c r="K56" t="n">
        <v>55.27</v>
      </c>
      <c r="L56" t="n">
        <v>14.5</v>
      </c>
      <c r="M56" t="n">
        <v>2</v>
      </c>
      <c r="N56" t="n">
        <v>51.21</v>
      </c>
      <c r="O56" t="n">
        <v>28105.73</v>
      </c>
      <c r="P56" t="n">
        <v>48.96</v>
      </c>
      <c r="Q56" t="n">
        <v>203.56</v>
      </c>
      <c r="R56" t="n">
        <v>16.06</v>
      </c>
      <c r="S56" t="n">
        <v>13.05</v>
      </c>
      <c r="T56" t="n">
        <v>1214.38</v>
      </c>
      <c r="U56" t="n">
        <v>0.8100000000000001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83.71590975671633</v>
      </c>
      <c r="AB56" t="n">
        <v>114.5438010143725</v>
      </c>
      <c r="AC56" t="n">
        <v>103.6119014088248</v>
      </c>
      <c r="AD56" t="n">
        <v>83715.90975671633</v>
      </c>
      <c r="AE56" t="n">
        <v>114543.8010143725</v>
      </c>
      <c r="AF56" t="n">
        <v>4.779750285596917e-06</v>
      </c>
      <c r="AG56" t="n">
        <v>9</v>
      </c>
      <c r="AH56" t="n">
        <v>103611.9014088248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14.6395</v>
      </c>
      <c r="E57" t="n">
        <v>6.83</v>
      </c>
      <c r="F57" t="n">
        <v>4.1</v>
      </c>
      <c r="G57" t="n">
        <v>61.56</v>
      </c>
      <c r="H57" t="n">
        <v>1.16</v>
      </c>
      <c r="I57" t="n">
        <v>4</v>
      </c>
      <c r="J57" t="n">
        <v>226.41</v>
      </c>
      <c r="K57" t="n">
        <v>55.27</v>
      </c>
      <c r="L57" t="n">
        <v>14.75</v>
      </c>
      <c r="M57" t="n">
        <v>2</v>
      </c>
      <c r="N57" t="n">
        <v>51.38</v>
      </c>
      <c r="O57" t="n">
        <v>28157.49</v>
      </c>
      <c r="P57" t="n">
        <v>48.53</v>
      </c>
      <c r="Q57" t="n">
        <v>203.57</v>
      </c>
      <c r="R57" t="n">
        <v>16.02</v>
      </c>
      <c r="S57" t="n">
        <v>13.05</v>
      </c>
      <c r="T57" t="n">
        <v>1195.68</v>
      </c>
      <c r="U57" t="n">
        <v>0.8100000000000001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83.54733846921361</v>
      </c>
      <c r="AB57" t="n">
        <v>114.3131543419711</v>
      </c>
      <c r="AC57" t="n">
        <v>103.4032673311226</v>
      </c>
      <c r="AD57" t="n">
        <v>83547.33846921362</v>
      </c>
      <c r="AE57" t="n">
        <v>114313.1543419711</v>
      </c>
      <c r="AF57" t="n">
        <v>4.78053400646276e-06</v>
      </c>
      <c r="AG57" t="n">
        <v>9</v>
      </c>
      <c r="AH57" t="n">
        <v>103403.2673311227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14.6437</v>
      </c>
      <c r="E58" t="n">
        <v>6.83</v>
      </c>
      <c r="F58" t="n">
        <v>4.1</v>
      </c>
      <c r="G58" t="n">
        <v>61.53</v>
      </c>
      <c r="H58" t="n">
        <v>1.18</v>
      </c>
      <c r="I58" t="n">
        <v>4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48.15</v>
      </c>
      <c r="Q58" t="n">
        <v>203.56</v>
      </c>
      <c r="R58" t="n">
        <v>15.95</v>
      </c>
      <c r="S58" t="n">
        <v>13.05</v>
      </c>
      <c r="T58" t="n">
        <v>1157.87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83.40031433567528</v>
      </c>
      <c r="AB58" t="n">
        <v>114.111989436217</v>
      </c>
      <c r="AC58" t="n">
        <v>103.221301321637</v>
      </c>
      <c r="AD58" t="n">
        <v>83400.31433567527</v>
      </c>
      <c r="AE58" t="n">
        <v>114111.989436217</v>
      </c>
      <c r="AF58" t="n">
        <v>4.781905517977986e-06</v>
      </c>
      <c r="AG58" t="n">
        <v>9</v>
      </c>
      <c r="AH58" t="n">
        <v>103221.301321637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14.6532</v>
      </c>
      <c r="E59" t="n">
        <v>6.82</v>
      </c>
      <c r="F59" t="n">
        <v>4.1</v>
      </c>
      <c r="G59" t="n">
        <v>61.46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47.64</v>
      </c>
      <c r="Q59" t="n">
        <v>203.56</v>
      </c>
      <c r="R59" t="n">
        <v>15.75</v>
      </c>
      <c r="S59" t="n">
        <v>13.05</v>
      </c>
      <c r="T59" t="n">
        <v>1062.32</v>
      </c>
      <c r="U59" t="n">
        <v>0.83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83.19787808980432</v>
      </c>
      <c r="AB59" t="n">
        <v>113.8350072337597</v>
      </c>
      <c r="AC59" t="n">
        <v>102.9707539118351</v>
      </c>
      <c r="AD59" t="n">
        <v>83197.87808980432</v>
      </c>
      <c r="AE59" t="n">
        <v>113835.0072337597</v>
      </c>
      <c r="AF59" t="n">
        <v>4.785007746405281e-06</v>
      </c>
      <c r="AG59" t="n">
        <v>9</v>
      </c>
      <c r="AH59" t="n">
        <v>102970.7539118351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14.6651</v>
      </c>
      <c r="E60" t="n">
        <v>6.82</v>
      </c>
      <c r="F60" t="n">
        <v>4.09</v>
      </c>
      <c r="G60" t="n">
        <v>61.38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46.95</v>
      </c>
      <c r="Q60" t="n">
        <v>203.56</v>
      </c>
      <c r="R60" t="n">
        <v>15.63</v>
      </c>
      <c r="S60" t="n">
        <v>13.05</v>
      </c>
      <c r="T60" t="n">
        <v>998.1799999999999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82.92031557067274</v>
      </c>
      <c r="AB60" t="n">
        <v>113.4552339498899</v>
      </c>
      <c r="AC60" t="n">
        <v>102.6272256571626</v>
      </c>
      <c r="AD60" t="n">
        <v>82920.31557067274</v>
      </c>
      <c r="AE60" t="n">
        <v>113455.2339498899</v>
      </c>
      <c r="AF60" t="n">
        <v>4.78889369569842e-06</v>
      </c>
      <c r="AG60" t="n">
        <v>9</v>
      </c>
      <c r="AH60" t="n">
        <v>102627.2256571626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14.6437</v>
      </c>
      <c r="E61" t="n">
        <v>6.83</v>
      </c>
      <c r="F61" t="n">
        <v>4.1</v>
      </c>
      <c r="G61" t="n">
        <v>61.53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46.53</v>
      </c>
      <c r="Q61" t="n">
        <v>203.56</v>
      </c>
      <c r="R61" t="n">
        <v>16</v>
      </c>
      <c r="S61" t="n">
        <v>13.05</v>
      </c>
      <c r="T61" t="n">
        <v>1187.21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82.79828254873121</v>
      </c>
      <c r="AB61" t="n">
        <v>113.2882629855526</v>
      </c>
      <c r="AC61" t="n">
        <v>102.4761901673164</v>
      </c>
      <c r="AD61" t="n">
        <v>82798.28254873121</v>
      </c>
      <c r="AE61" t="n">
        <v>113288.2629855526</v>
      </c>
      <c r="AF61" t="n">
        <v>4.781905517977986e-06</v>
      </c>
      <c r="AG61" t="n">
        <v>9</v>
      </c>
      <c r="AH61" t="n">
        <v>102476.1901673164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14.6377</v>
      </c>
      <c r="E62" t="n">
        <v>6.83</v>
      </c>
      <c r="F62" t="n">
        <v>4.1</v>
      </c>
      <c r="G62" t="n">
        <v>61.57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46.04</v>
      </c>
      <c r="Q62" t="n">
        <v>203.56</v>
      </c>
      <c r="R62" t="n">
        <v>16.08</v>
      </c>
      <c r="S62" t="n">
        <v>13.05</v>
      </c>
      <c r="T62" t="n">
        <v>1227.42</v>
      </c>
      <c r="U62" t="n">
        <v>0.8100000000000001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82.62410366480415</v>
      </c>
      <c r="AB62" t="n">
        <v>113.0499437523337</v>
      </c>
      <c r="AC62" t="n">
        <v>102.2606157872327</v>
      </c>
      <c r="AD62" t="n">
        <v>82624.10366480415</v>
      </c>
      <c r="AE62" t="n">
        <v>113049.9437523337</v>
      </c>
      <c r="AF62" t="n">
        <v>4.779946215813378e-06</v>
      </c>
      <c r="AG62" t="n">
        <v>9</v>
      </c>
      <c r="AH62" t="n">
        <v>102260.6157872327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14.7795</v>
      </c>
      <c r="E63" t="n">
        <v>6.77</v>
      </c>
      <c r="F63" t="n">
        <v>4.08</v>
      </c>
      <c r="G63" t="n">
        <v>81.59</v>
      </c>
      <c r="H63" t="n">
        <v>1.26</v>
      </c>
      <c r="I63" t="n">
        <v>3</v>
      </c>
      <c r="J63" t="n">
        <v>228.93</v>
      </c>
      <c r="K63" t="n">
        <v>55.27</v>
      </c>
      <c r="L63" t="n">
        <v>16.25</v>
      </c>
      <c r="M63" t="n">
        <v>1</v>
      </c>
      <c r="N63" t="n">
        <v>52.41</v>
      </c>
      <c r="O63" t="n">
        <v>28469.32</v>
      </c>
      <c r="P63" t="n">
        <v>45.33</v>
      </c>
      <c r="Q63" t="n">
        <v>203.56</v>
      </c>
      <c r="R63" t="n">
        <v>15.23</v>
      </c>
      <c r="S63" t="n">
        <v>13.05</v>
      </c>
      <c r="T63" t="n">
        <v>806.9299999999999</v>
      </c>
      <c r="U63" t="n">
        <v>0.86</v>
      </c>
      <c r="V63" t="n">
        <v>0.92</v>
      </c>
      <c r="W63" t="n">
        <v>0.06</v>
      </c>
      <c r="X63" t="n">
        <v>0.04</v>
      </c>
      <c r="Y63" t="n">
        <v>1</v>
      </c>
      <c r="Z63" t="n">
        <v>10</v>
      </c>
      <c r="AA63" t="n">
        <v>82.16662687776952</v>
      </c>
      <c r="AB63" t="n">
        <v>112.4240038298618</v>
      </c>
      <c r="AC63" t="n">
        <v>101.6944146924491</v>
      </c>
      <c r="AD63" t="n">
        <v>82166.62687776952</v>
      </c>
      <c r="AE63" t="n">
        <v>112424.0038298618</v>
      </c>
      <c r="AF63" t="n">
        <v>4.826251056970276e-06</v>
      </c>
      <c r="AG63" t="n">
        <v>9</v>
      </c>
      <c r="AH63" t="n">
        <v>101694.4146924491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14.7838</v>
      </c>
      <c r="E64" t="n">
        <v>6.76</v>
      </c>
      <c r="F64" t="n">
        <v>4.08</v>
      </c>
      <c r="G64" t="n">
        <v>81.56</v>
      </c>
      <c r="H64" t="n">
        <v>1.28</v>
      </c>
      <c r="I64" t="n">
        <v>3</v>
      </c>
      <c r="J64" t="n">
        <v>229.36</v>
      </c>
      <c r="K64" t="n">
        <v>55.27</v>
      </c>
      <c r="L64" t="n">
        <v>16.5</v>
      </c>
      <c r="M64" t="n">
        <v>0</v>
      </c>
      <c r="N64" t="n">
        <v>52.58</v>
      </c>
      <c r="O64" t="n">
        <v>28521.51</v>
      </c>
      <c r="P64" t="n">
        <v>45.45</v>
      </c>
      <c r="Q64" t="n">
        <v>203.56</v>
      </c>
      <c r="R64" t="n">
        <v>15.11</v>
      </c>
      <c r="S64" t="n">
        <v>13.05</v>
      </c>
      <c r="T64" t="n">
        <v>744.98</v>
      </c>
      <c r="U64" t="n">
        <v>0.86</v>
      </c>
      <c r="V64" t="n">
        <v>0.92</v>
      </c>
      <c r="W64" t="n">
        <v>0.06</v>
      </c>
      <c r="X64" t="n">
        <v>0.04</v>
      </c>
      <c r="Y64" t="n">
        <v>1</v>
      </c>
      <c r="Z64" t="n">
        <v>10</v>
      </c>
      <c r="AA64" t="n">
        <v>82.20531209013885</v>
      </c>
      <c r="AB64" t="n">
        <v>112.4769346440966</v>
      </c>
      <c r="AC64" t="n">
        <v>101.7422938640622</v>
      </c>
      <c r="AD64" t="n">
        <v>82205.31209013885</v>
      </c>
      <c r="AE64" t="n">
        <v>112476.9346440966</v>
      </c>
      <c r="AF64" t="n">
        <v>4.827655223521579e-06</v>
      </c>
      <c r="AG64" t="n">
        <v>9</v>
      </c>
      <c r="AH64" t="n">
        <v>101742.2938640622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12.81</v>
      </c>
      <c r="E2" t="n">
        <v>7.81</v>
      </c>
      <c r="F2" t="n">
        <v>4.75</v>
      </c>
      <c r="G2" t="n">
        <v>7.92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48.58</v>
      </c>
      <c r="Q2" t="n">
        <v>203.58</v>
      </c>
      <c r="R2" t="n">
        <v>36.32</v>
      </c>
      <c r="S2" t="n">
        <v>13.05</v>
      </c>
      <c r="T2" t="n">
        <v>11185.51</v>
      </c>
      <c r="U2" t="n">
        <v>0.36</v>
      </c>
      <c r="V2" t="n">
        <v>0.79</v>
      </c>
      <c r="W2" t="n">
        <v>0.11</v>
      </c>
      <c r="X2" t="n">
        <v>0.71</v>
      </c>
      <c r="Y2" t="n">
        <v>1</v>
      </c>
      <c r="Z2" t="n">
        <v>10</v>
      </c>
      <c r="AA2" t="n">
        <v>98.54174373613152</v>
      </c>
      <c r="AB2" t="n">
        <v>134.8291611346314</v>
      </c>
      <c r="AC2" t="n">
        <v>121.9612552298944</v>
      </c>
      <c r="AD2" t="n">
        <v>98541.74373613152</v>
      </c>
      <c r="AE2" t="n">
        <v>134829.1611346315</v>
      </c>
      <c r="AF2" t="n">
        <v>4.307414930210103e-06</v>
      </c>
      <c r="AG2" t="n">
        <v>11</v>
      </c>
      <c r="AH2" t="n">
        <v>121961.2552298944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13.4559</v>
      </c>
      <c r="E3" t="n">
        <v>7.43</v>
      </c>
      <c r="F3" t="n">
        <v>4.58</v>
      </c>
      <c r="G3" t="n">
        <v>9.82</v>
      </c>
      <c r="H3" t="n">
        <v>0.18</v>
      </c>
      <c r="I3" t="n">
        <v>28</v>
      </c>
      <c r="J3" t="n">
        <v>124.96</v>
      </c>
      <c r="K3" t="n">
        <v>45</v>
      </c>
      <c r="L3" t="n">
        <v>1.25</v>
      </c>
      <c r="M3" t="n">
        <v>26</v>
      </c>
      <c r="N3" t="n">
        <v>18.71</v>
      </c>
      <c r="O3" t="n">
        <v>15645.96</v>
      </c>
      <c r="P3" t="n">
        <v>46.5</v>
      </c>
      <c r="Q3" t="n">
        <v>203.57</v>
      </c>
      <c r="R3" t="n">
        <v>30.94</v>
      </c>
      <c r="S3" t="n">
        <v>13.05</v>
      </c>
      <c r="T3" t="n">
        <v>8535.57</v>
      </c>
      <c r="U3" t="n">
        <v>0.42</v>
      </c>
      <c r="V3" t="n">
        <v>0.82</v>
      </c>
      <c r="W3" t="n">
        <v>0.1</v>
      </c>
      <c r="X3" t="n">
        <v>0.54</v>
      </c>
      <c r="Y3" t="n">
        <v>1</v>
      </c>
      <c r="Z3" t="n">
        <v>10</v>
      </c>
      <c r="AA3" t="n">
        <v>89.78123529468826</v>
      </c>
      <c r="AB3" t="n">
        <v>122.8426469986992</v>
      </c>
      <c r="AC3" t="n">
        <v>111.1187171799134</v>
      </c>
      <c r="AD3" t="n">
        <v>89781.23529468826</v>
      </c>
      <c r="AE3" t="n">
        <v>122842.6469986992</v>
      </c>
      <c r="AF3" t="n">
        <v>4.524601448822336e-06</v>
      </c>
      <c r="AG3" t="n">
        <v>10</v>
      </c>
      <c r="AH3" t="n">
        <v>111118.7171799135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13.8878</v>
      </c>
      <c r="E4" t="n">
        <v>7.2</v>
      </c>
      <c r="F4" t="n">
        <v>4.48</v>
      </c>
      <c r="G4" t="n">
        <v>11.69</v>
      </c>
      <c r="H4" t="n">
        <v>0.21</v>
      </c>
      <c r="I4" t="n">
        <v>23</v>
      </c>
      <c r="J4" t="n">
        <v>125.29</v>
      </c>
      <c r="K4" t="n">
        <v>45</v>
      </c>
      <c r="L4" t="n">
        <v>1.5</v>
      </c>
      <c r="M4" t="n">
        <v>21</v>
      </c>
      <c r="N4" t="n">
        <v>18.79</v>
      </c>
      <c r="O4" t="n">
        <v>15686.51</v>
      </c>
      <c r="P4" t="n">
        <v>45.13</v>
      </c>
      <c r="Q4" t="n">
        <v>203.59</v>
      </c>
      <c r="R4" t="n">
        <v>27.64</v>
      </c>
      <c r="S4" t="n">
        <v>13.05</v>
      </c>
      <c r="T4" t="n">
        <v>6911.67</v>
      </c>
      <c r="U4" t="n">
        <v>0.47</v>
      </c>
      <c r="V4" t="n">
        <v>0.83</v>
      </c>
      <c r="W4" t="n">
        <v>0.09</v>
      </c>
      <c r="X4" t="n">
        <v>0.44</v>
      </c>
      <c r="Y4" t="n">
        <v>1</v>
      </c>
      <c r="Z4" t="n">
        <v>10</v>
      </c>
      <c r="AA4" t="n">
        <v>88.5477707608197</v>
      </c>
      <c r="AB4" t="n">
        <v>121.1549664068464</v>
      </c>
      <c r="AC4" t="n">
        <v>109.592106455072</v>
      </c>
      <c r="AD4" t="n">
        <v>88547.77076081971</v>
      </c>
      <c r="AE4" t="n">
        <v>121154.9664068464</v>
      </c>
      <c r="AF4" t="n">
        <v>4.669829591551278e-06</v>
      </c>
      <c r="AG4" t="n">
        <v>10</v>
      </c>
      <c r="AH4" t="n">
        <v>109592.106455072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14.3776</v>
      </c>
      <c r="E5" t="n">
        <v>6.96</v>
      </c>
      <c r="F5" t="n">
        <v>4.34</v>
      </c>
      <c r="G5" t="n">
        <v>13.7</v>
      </c>
      <c r="H5" t="n">
        <v>0.25</v>
      </c>
      <c r="I5" t="n">
        <v>19</v>
      </c>
      <c r="J5" t="n">
        <v>125.62</v>
      </c>
      <c r="K5" t="n">
        <v>45</v>
      </c>
      <c r="L5" t="n">
        <v>1.75</v>
      </c>
      <c r="M5" t="n">
        <v>17</v>
      </c>
      <c r="N5" t="n">
        <v>18.87</v>
      </c>
      <c r="O5" t="n">
        <v>15727.09</v>
      </c>
      <c r="P5" t="n">
        <v>43.27</v>
      </c>
      <c r="Q5" t="n">
        <v>203.57</v>
      </c>
      <c r="R5" t="n">
        <v>22.93</v>
      </c>
      <c r="S5" t="n">
        <v>13.05</v>
      </c>
      <c r="T5" t="n">
        <v>4574.16</v>
      </c>
      <c r="U5" t="n">
        <v>0.57</v>
      </c>
      <c r="V5" t="n">
        <v>0.86</v>
      </c>
      <c r="W5" t="n">
        <v>0.09</v>
      </c>
      <c r="X5" t="n">
        <v>0.3</v>
      </c>
      <c r="Y5" t="n">
        <v>1</v>
      </c>
      <c r="Z5" t="n">
        <v>10</v>
      </c>
      <c r="AA5" t="n">
        <v>87.11104840192554</v>
      </c>
      <c r="AB5" t="n">
        <v>119.1891794916913</v>
      </c>
      <c r="AC5" t="n">
        <v>107.8139314840994</v>
      </c>
      <c r="AD5" t="n">
        <v>87111.04840192554</v>
      </c>
      <c r="AE5" t="n">
        <v>119189.1794916913</v>
      </c>
      <c r="AF5" t="n">
        <v>4.834526846259857e-06</v>
      </c>
      <c r="AG5" t="n">
        <v>10</v>
      </c>
      <c r="AH5" t="n">
        <v>107813.9314840994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14.3908</v>
      </c>
      <c r="E6" t="n">
        <v>6.95</v>
      </c>
      <c r="F6" t="n">
        <v>4.38</v>
      </c>
      <c r="G6" t="n">
        <v>15.47</v>
      </c>
      <c r="H6" t="n">
        <v>0.28</v>
      </c>
      <c r="I6" t="n">
        <v>17</v>
      </c>
      <c r="J6" t="n">
        <v>125.95</v>
      </c>
      <c r="K6" t="n">
        <v>45</v>
      </c>
      <c r="L6" t="n">
        <v>2</v>
      </c>
      <c r="M6" t="n">
        <v>15</v>
      </c>
      <c r="N6" t="n">
        <v>18.95</v>
      </c>
      <c r="O6" t="n">
        <v>15767.7</v>
      </c>
      <c r="P6" t="n">
        <v>43.41</v>
      </c>
      <c r="Q6" t="n">
        <v>203.57</v>
      </c>
      <c r="R6" t="n">
        <v>24.92</v>
      </c>
      <c r="S6" t="n">
        <v>13.05</v>
      </c>
      <c r="T6" t="n">
        <v>5578.89</v>
      </c>
      <c r="U6" t="n">
        <v>0.52</v>
      </c>
      <c r="V6" t="n">
        <v>0.85</v>
      </c>
      <c r="W6" t="n">
        <v>0.08</v>
      </c>
      <c r="X6" t="n">
        <v>0.34</v>
      </c>
      <c r="Y6" t="n">
        <v>1</v>
      </c>
      <c r="Z6" t="n">
        <v>10</v>
      </c>
      <c r="AA6" t="n">
        <v>87.16469583907387</v>
      </c>
      <c r="AB6" t="n">
        <v>119.2625822819555</v>
      </c>
      <c r="AC6" t="n">
        <v>107.8803288150823</v>
      </c>
      <c r="AD6" t="n">
        <v>87164.69583907387</v>
      </c>
      <c r="AE6" t="n">
        <v>119262.5822819555</v>
      </c>
      <c r="AF6" t="n">
        <v>4.838965400286304e-06</v>
      </c>
      <c r="AG6" t="n">
        <v>10</v>
      </c>
      <c r="AH6" t="n">
        <v>107880.3288150823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14.6092</v>
      </c>
      <c r="E7" t="n">
        <v>6.84</v>
      </c>
      <c r="F7" t="n">
        <v>4.33</v>
      </c>
      <c r="G7" t="n">
        <v>17.32</v>
      </c>
      <c r="H7" t="n">
        <v>0.31</v>
      </c>
      <c r="I7" t="n">
        <v>15</v>
      </c>
      <c r="J7" t="n">
        <v>126.28</v>
      </c>
      <c r="K7" t="n">
        <v>45</v>
      </c>
      <c r="L7" t="n">
        <v>2.25</v>
      </c>
      <c r="M7" t="n">
        <v>13</v>
      </c>
      <c r="N7" t="n">
        <v>19.03</v>
      </c>
      <c r="O7" t="n">
        <v>15808.34</v>
      </c>
      <c r="P7" t="n">
        <v>42.63</v>
      </c>
      <c r="Q7" t="n">
        <v>203.57</v>
      </c>
      <c r="R7" t="n">
        <v>23.03</v>
      </c>
      <c r="S7" t="n">
        <v>13.05</v>
      </c>
      <c r="T7" t="n">
        <v>4644.4</v>
      </c>
      <c r="U7" t="n">
        <v>0.57</v>
      </c>
      <c r="V7" t="n">
        <v>0.86</v>
      </c>
      <c r="W7" t="n">
        <v>0.08</v>
      </c>
      <c r="X7" t="n">
        <v>0.29</v>
      </c>
      <c r="Y7" t="n">
        <v>1</v>
      </c>
      <c r="Z7" t="n">
        <v>10</v>
      </c>
      <c r="AA7" t="n">
        <v>79.84123665454966</v>
      </c>
      <c r="AB7" t="n">
        <v>109.2423023374777</v>
      </c>
      <c r="AC7" t="n">
        <v>98.81637032495101</v>
      </c>
      <c r="AD7" t="n">
        <v>79841.23665454966</v>
      </c>
      <c r="AE7" t="n">
        <v>109242.3023374777</v>
      </c>
      <c r="AF7" t="n">
        <v>4.91240329417841e-06</v>
      </c>
      <c r="AG7" t="n">
        <v>9</v>
      </c>
      <c r="AH7" t="n">
        <v>98816.37032495101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14.8185</v>
      </c>
      <c r="E8" t="n">
        <v>6.75</v>
      </c>
      <c r="F8" t="n">
        <v>4.28</v>
      </c>
      <c r="G8" t="n">
        <v>19.77</v>
      </c>
      <c r="H8" t="n">
        <v>0.35</v>
      </c>
      <c r="I8" t="n">
        <v>13</v>
      </c>
      <c r="J8" t="n">
        <v>126.61</v>
      </c>
      <c r="K8" t="n">
        <v>45</v>
      </c>
      <c r="L8" t="n">
        <v>2.5</v>
      </c>
      <c r="M8" t="n">
        <v>11</v>
      </c>
      <c r="N8" t="n">
        <v>19.11</v>
      </c>
      <c r="O8" t="n">
        <v>15849</v>
      </c>
      <c r="P8" t="n">
        <v>41.81</v>
      </c>
      <c r="Q8" t="n">
        <v>203.56</v>
      </c>
      <c r="R8" t="n">
        <v>21.6</v>
      </c>
      <c r="S8" t="n">
        <v>13.05</v>
      </c>
      <c r="T8" t="n">
        <v>3939.76</v>
      </c>
      <c r="U8" t="n">
        <v>0.6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79.26829542385401</v>
      </c>
      <c r="AB8" t="n">
        <v>108.4583788692571</v>
      </c>
      <c r="AC8" t="n">
        <v>98.10726341229366</v>
      </c>
      <c r="AD8" t="n">
        <v>79268.29542385401</v>
      </c>
      <c r="AE8" t="n">
        <v>108458.3788692571</v>
      </c>
      <c r="AF8" t="n">
        <v>4.982781275825013e-06</v>
      </c>
      <c r="AG8" t="n">
        <v>9</v>
      </c>
      <c r="AH8" t="n">
        <v>98107.26341229366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14.9328</v>
      </c>
      <c r="E9" t="n">
        <v>6.7</v>
      </c>
      <c r="F9" t="n">
        <v>4.26</v>
      </c>
      <c r="G9" t="n">
        <v>21.29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10</v>
      </c>
      <c r="N9" t="n">
        <v>19.19</v>
      </c>
      <c r="O9" t="n">
        <v>15889.69</v>
      </c>
      <c r="P9" t="n">
        <v>41.23</v>
      </c>
      <c r="Q9" t="n">
        <v>203.56</v>
      </c>
      <c r="R9" t="n">
        <v>20.74</v>
      </c>
      <c r="S9" t="n">
        <v>13.05</v>
      </c>
      <c r="T9" t="n">
        <v>3515.05</v>
      </c>
      <c r="U9" t="n">
        <v>0.63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78.91708853279724</v>
      </c>
      <c r="AB9" t="n">
        <v>107.977842106759</v>
      </c>
      <c r="AC9" t="n">
        <v>97.67258840397058</v>
      </c>
      <c r="AD9" t="n">
        <v>78917.08853279724</v>
      </c>
      <c r="AE9" t="n">
        <v>107977.842106759</v>
      </c>
      <c r="AF9" t="n">
        <v>5.02121511864492e-06</v>
      </c>
      <c r="AG9" t="n">
        <v>9</v>
      </c>
      <c r="AH9" t="n">
        <v>97672.58840397059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15.0426</v>
      </c>
      <c r="E10" t="n">
        <v>6.65</v>
      </c>
      <c r="F10" t="n">
        <v>4.23</v>
      </c>
      <c r="G10" t="n">
        <v>23.1</v>
      </c>
      <c r="H10" t="n">
        <v>0.42</v>
      </c>
      <c r="I10" t="n">
        <v>11</v>
      </c>
      <c r="J10" t="n">
        <v>127.27</v>
      </c>
      <c r="K10" t="n">
        <v>45</v>
      </c>
      <c r="L10" t="n">
        <v>3</v>
      </c>
      <c r="M10" t="n">
        <v>9</v>
      </c>
      <c r="N10" t="n">
        <v>19.27</v>
      </c>
      <c r="O10" t="n">
        <v>15930.42</v>
      </c>
      <c r="P10" t="n">
        <v>40.57</v>
      </c>
      <c r="Q10" t="n">
        <v>203.56</v>
      </c>
      <c r="R10" t="n">
        <v>20.06</v>
      </c>
      <c r="S10" t="n">
        <v>13.05</v>
      </c>
      <c r="T10" t="n">
        <v>3179.52</v>
      </c>
      <c r="U10" t="n">
        <v>0.65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78.54302556929932</v>
      </c>
      <c r="AB10" t="n">
        <v>107.4660326576081</v>
      </c>
      <c r="AC10" t="n">
        <v>97.20962533031746</v>
      </c>
      <c r="AD10" t="n">
        <v>78543.02556929932</v>
      </c>
      <c r="AE10" t="n">
        <v>107466.0326576081</v>
      </c>
      <c r="AF10" t="n">
        <v>5.058135818046721e-06</v>
      </c>
      <c r="AG10" t="n">
        <v>9</v>
      </c>
      <c r="AH10" t="n">
        <v>97209.62533031746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15.2021</v>
      </c>
      <c r="E11" t="n">
        <v>6.58</v>
      </c>
      <c r="F11" t="n">
        <v>4.19</v>
      </c>
      <c r="G11" t="n">
        <v>25.14</v>
      </c>
      <c r="H11" t="n">
        <v>0.45</v>
      </c>
      <c r="I11" t="n">
        <v>10</v>
      </c>
      <c r="J11" t="n">
        <v>127.6</v>
      </c>
      <c r="K11" t="n">
        <v>45</v>
      </c>
      <c r="L11" t="n">
        <v>3.25</v>
      </c>
      <c r="M11" t="n">
        <v>8</v>
      </c>
      <c r="N11" t="n">
        <v>19.35</v>
      </c>
      <c r="O11" t="n">
        <v>15971.17</v>
      </c>
      <c r="P11" t="n">
        <v>40</v>
      </c>
      <c r="Q11" t="n">
        <v>203.56</v>
      </c>
      <c r="R11" t="n">
        <v>18.41</v>
      </c>
      <c r="S11" t="n">
        <v>13.05</v>
      </c>
      <c r="T11" t="n">
        <v>2358.74</v>
      </c>
      <c r="U11" t="n">
        <v>0.71</v>
      </c>
      <c r="V11" t="n">
        <v>0.89</v>
      </c>
      <c r="W11" t="n">
        <v>0.07000000000000001</v>
      </c>
      <c r="X11" t="n">
        <v>0.15</v>
      </c>
      <c r="Y11" t="n">
        <v>1</v>
      </c>
      <c r="Z11" t="n">
        <v>10</v>
      </c>
      <c r="AA11" t="n">
        <v>78.14991175173913</v>
      </c>
      <c r="AB11" t="n">
        <v>106.9281569894649</v>
      </c>
      <c r="AC11" t="n">
        <v>96.72308376102842</v>
      </c>
      <c r="AD11" t="n">
        <v>78149.91175173913</v>
      </c>
      <c r="AE11" t="n">
        <v>106928.1569894649</v>
      </c>
      <c r="AF11" t="n">
        <v>5.111768345866276e-06</v>
      </c>
      <c r="AG11" t="n">
        <v>9</v>
      </c>
      <c r="AH11" t="n">
        <v>96723.08376102842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15.1</v>
      </c>
      <c r="E12" t="n">
        <v>6.62</v>
      </c>
      <c r="F12" t="n">
        <v>4.23</v>
      </c>
      <c r="G12" t="n">
        <v>25.41</v>
      </c>
      <c r="H12" t="n">
        <v>0.48</v>
      </c>
      <c r="I12" t="n">
        <v>10</v>
      </c>
      <c r="J12" t="n">
        <v>127.93</v>
      </c>
      <c r="K12" t="n">
        <v>45</v>
      </c>
      <c r="L12" t="n">
        <v>3.5</v>
      </c>
      <c r="M12" t="n">
        <v>8</v>
      </c>
      <c r="N12" t="n">
        <v>19.43</v>
      </c>
      <c r="O12" t="n">
        <v>16011.95</v>
      </c>
      <c r="P12" t="n">
        <v>39.82</v>
      </c>
      <c r="Q12" t="n">
        <v>203.56</v>
      </c>
      <c r="R12" t="n">
        <v>20.18</v>
      </c>
      <c r="S12" t="n">
        <v>13.05</v>
      </c>
      <c r="T12" t="n">
        <v>3246.29</v>
      </c>
      <c r="U12" t="n">
        <v>0.65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78.21021973626004</v>
      </c>
      <c r="AB12" t="n">
        <v>107.0106730344869</v>
      </c>
      <c r="AC12" t="n">
        <v>96.79772459052552</v>
      </c>
      <c r="AD12" t="n">
        <v>78210.21973626004</v>
      </c>
      <c r="AE12" t="n">
        <v>107010.6730344869</v>
      </c>
      <c r="AF12" t="n">
        <v>5.077436802979902e-06</v>
      </c>
      <c r="AG12" t="n">
        <v>9</v>
      </c>
      <c r="AH12" t="n">
        <v>96797.72459052553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15.222</v>
      </c>
      <c r="E13" t="n">
        <v>6.57</v>
      </c>
      <c r="F13" t="n">
        <v>4.21</v>
      </c>
      <c r="G13" t="n">
        <v>28.05</v>
      </c>
      <c r="H13" t="n">
        <v>0.52</v>
      </c>
      <c r="I13" t="n">
        <v>9</v>
      </c>
      <c r="J13" t="n">
        <v>128.26</v>
      </c>
      <c r="K13" t="n">
        <v>45</v>
      </c>
      <c r="L13" t="n">
        <v>3.75</v>
      </c>
      <c r="M13" t="n">
        <v>7</v>
      </c>
      <c r="N13" t="n">
        <v>19.51</v>
      </c>
      <c r="O13" t="n">
        <v>16052.76</v>
      </c>
      <c r="P13" t="n">
        <v>39.5</v>
      </c>
      <c r="Q13" t="n">
        <v>203.61</v>
      </c>
      <c r="R13" t="n">
        <v>19.23</v>
      </c>
      <c r="S13" t="n">
        <v>13.05</v>
      </c>
      <c r="T13" t="n">
        <v>2776.43</v>
      </c>
      <c r="U13" t="n">
        <v>0.68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77.95843199499524</v>
      </c>
      <c r="AB13" t="n">
        <v>106.6661659387974</v>
      </c>
      <c r="AC13" t="n">
        <v>96.48609676852976</v>
      </c>
      <c r="AD13" t="n">
        <v>77958.43199499523</v>
      </c>
      <c r="AE13" t="n">
        <v>106666.1659387974</v>
      </c>
      <c r="AF13" t="n">
        <v>5.118459802315237e-06</v>
      </c>
      <c r="AG13" t="n">
        <v>9</v>
      </c>
      <c r="AH13" t="n">
        <v>96486.09676852977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15.3387</v>
      </c>
      <c r="E14" t="n">
        <v>6.52</v>
      </c>
      <c r="F14" t="n">
        <v>4.18</v>
      </c>
      <c r="G14" t="n">
        <v>31.37</v>
      </c>
      <c r="H14" t="n">
        <v>0.55</v>
      </c>
      <c r="I14" t="n">
        <v>8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38.69</v>
      </c>
      <c r="Q14" t="n">
        <v>203.56</v>
      </c>
      <c r="R14" t="n">
        <v>18.42</v>
      </c>
      <c r="S14" t="n">
        <v>13.05</v>
      </c>
      <c r="T14" t="n">
        <v>2376.76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77.5381001307878</v>
      </c>
      <c r="AB14" t="n">
        <v>106.091049338456</v>
      </c>
      <c r="AC14" t="n">
        <v>95.96586848934352</v>
      </c>
      <c r="AD14" t="n">
        <v>77538.1001307878</v>
      </c>
      <c r="AE14" t="n">
        <v>106091.049338456</v>
      </c>
      <c r="AF14" t="n">
        <v>5.157700654958135e-06</v>
      </c>
      <c r="AG14" t="n">
        <v>9</v>
      </c>
      <c r="AH14" t="n">
        <v>95965.86848934353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15.3538</v>
      </c>
      <c r="E15" t="n">
        <v>6.51</v>
      </c>
      <c r="F15" t="n">
        <v>4.18</v>
      </c>
      <c r="G15" t="n">
        <v>31.32</v>
      </c>
      <c r="H15" t="n">
        <v>0.58</v>
      </c>
      <c r="I15" t="n">
        <v>8</v>
      </c>
      <c r="J15" t="n">
        <v>128.92</v>
      </c>
      <c r="K15" t="n">
        <v>45</v>
      </c>
      <c r="L15" t="n">
        <v>4.25</v>
      </c>
      <c r="M15" t="n">
        <v>6</v>
      </c>
      <c r="N15" t="n">
        <v>19.68</v>
      </c>
      <c r="O15" t="n">
        <v>16134.46</v>
      </c>
      <c r="P15" t="n">
        <v>38.29</v>
      </c>
      <c r="Q15" t="n">
        <v>203.56</v>
      </c>
      <c r="R15" t="n">
        <v>18.28</v>
      </c>
      <c r="S15" t="n">
        <v>13.05</v>
      </c>
      <c r="T15" t="n">
        <v>2305.61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77.38114113573931</v>
      </c>
      <c r="AB15" t="n">
        <v>105.8762911168886</v>
      </c>
      <c r="AC15" t="n">
        <v>95.7716064910274</v>
      </c>
      <c r="AD15" t="n">
        <v>77381.14113573931</v>
      </c>
      <c r="AE15" t="n">
        <v>105876.2911168886</v>
      </c>
      <c r="AF15" t="n">
        <v>5.162778091761114e-06</v>
      </c>
      <c r="AG15" t="n">
        <v>9</v>
      </c>
      <c r="AH15" t="n">
        <v>95771.6064910274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15.4779</v>
      </c>
      <c r="E16" t="n">
        <v>6.46</v>
      </c>
      <c r="F16" t="n">
        <v>4.15</v>
      </c>
      <c r="G16" t="n">
        <v>35.57</v>
      </c>
      <c r="H16" t="n">
        <v>0.62</v>
      </c>
      <c r="I16" t="n">
        <v>7</v>
      </c>
      <c r="J16" t="n">
        <v>129.25</v>
      </c>
      <c r="K16" t="n">
        <v>45</v>
      </c>
      <c r="L16" t="n">
        <v>4.5</v>
      </c>
      <c r="M16" t="n">
        <v>5</v>
      </c>
      <c r="N16" t="n">
        <v>19.76</v>
      </c>
      <c r="O16" t="n">
        <v>16175.36</v>
      </c>
      <c r="P16" t="n">
        <v>37.53</v>
      </c>
      <c r="Q16" t="n">
        <v>203.6</v>
      </c>
      <c r="R16" t="n">
        <v>17.28</v>
      </c>
      <c r="S16" t="n">
        <v>13.05</v>
      </c>
      <c r="T16" t="n">
        <v>1811.95</v>
      </c>
      <c r="U16" t="n">
        <v>0.76</v>
      </c>
      <c r="V16" t="n">
        <v>0.9</v>
      </c>
      <c r="W16" t="n">
        <v>0.07000000000000001</v>
      </c>
      <c r="X16" t="n">
        <v>0.11</v>
      </c>
      <c r="Y16" t="n">
        <v>1</v>
      </c>
      <c r="Z16" t="n">
        <v>10</v>
      </c>
      <c r="AA16" t="n">
        <v>76.97921542253371</v>
      </c>
      <c r="AB16" t="n">
        <v>105.3263586243699</v>
      </c>
      <c r="AC16" t="n">
        <v>95.27415878375947</v>
      </c>
      <c r="AD16" t="n">
        <v>76979.21542253371</v>
      </c>
      <c r="AE16" t="n">
        <v>105326.3586243699</v>
      </c>
      <c r="AF16" t="n">
        <v>5.204507224691565e-06</v>
      </c>
      <c r="AG16" t="n">
        <v>9</v>
      </c>
      <c r="AH16" t="n">
        <v>95274.15878375947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15.4672</v>
      </c>
      <c r="E17" t="n">
        <v>6.47</v>
      </c>
      <c r="F17" t="n">
        <v>4.15</v>
      </c>
      <c r="G17" t="n">
        <v>35.61</v>
      </c>
      <c r="H17" t="n">
        <v>0.65</v>
      </c>
      <c r="I17" t="n">
        <v>7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37.35</v>
      </c>
      <c r="Q17" t="n">
        <v>203.56</v>
      </c>
      <c r="R17" t="n">
        <v>17.68</v>
      </c>
      <c r="S17" t="n">
        <v>13.05</v>
      </c>
      <c r="T17" t="n">
        <v>2010.15</v>
      </c>
      <c r="U17" t="n">
        <v>0.74</v>
      </c>
      <c r="V17" t="n">
        <v>0.9</v>
      </c>
      <c r="W17" t="n">
        <v>0.06</v>
      </c>
      <c r="X17" t="n">
        <v>0.11</v>
      </c>
      <c r="Y17" t="n">
        <v>1</v>
      </c>
      <c r="Z17" t="n">
        <v>10</v>
      </c>
      <c r="AA17" t="n">
        <v>76.92617854552515</v>
      </c>
      <c r="AB17" t="n">
        <v>105.253791229425</v>
      </c>
      <c r="AC17" t="n">
        <v>95.20851711913906</v>
      </c>
      <c r="AD17" t="n">
        <v>76926.17854552515</v>
      </c>
      <c r="AE17" t="n">
        <v>105253.791229425</v>
      </c>
      <c r="AF17" t="n">
        <v>5.200909305897401e-06</v>
      </c>
      <c r="AG17" t="n">
        <v>9</v>
      </c>
      <c r="AH17" t="n">
        <v>95208.51711913905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15.4566</v>
      </c>
      <c r="E18" t="n">
        <v>6.47</v>
      </c>
      <c r="F18" t="n">
        <v>4.16</v>
      </c>
      <c r="G18" t="n">
        <v>35.65</v>
      </c>
      <c r="H18" t="n">
        <v>0.68</v>
      </c>
      <c r="I18" t="n">
        <v>7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36.94</v>
      </c>
      <c r="Q18" t="n">
        <v>203.59</v>
      </c>
      <c r="R18" t="n">
        <v>17.75</v>
      </c>
      <c r="S18" t="n">
        <v>13.05</v>
      </c>
      <c r="T18" t="n">
        <v>2043.11</v>
      </c>
      <c r="U18" t="n">
        <v>0.74</v>
      </c>
      <c r="V18" t="n">
        <v>0.9</v>
      </c>
      <c r="W18" t="n">
        <v>0.06</v>
      </c>
      <c r="X18" t="n">
        <v>0.12</v>
      </c>
      <c r="Y18" t="n">
        <v>1</v>
      </c>
      <c r="Z18" t="n">
        <v>10</v>
      </c>
      <c r="AA18" t="n">
        <v>76.79606022663073</v>
      </c>
      <c r="AB18" t="n">
        <v>105.0757576050986</v>
      </c>
      <c r="AC18" t="n">
        <v>95.04747477404658</v>
      </c>
      <c r="AD18" t="n">
        <v>76796.06022663073</v>
      </c>
      <c r="AE18" t="n">
        <v>105075.7576050986</v>
      </c>
      <c r="AF18" t="n">
        <v>5.197345012512527e-06</v>
      </c>
      <c r="AG18" t="n">
        <v>9</v>
      </c>
      <c r="AH18" t="n">
        <v>95047.47477404658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15.5602</v>
      </c>
      <c r="E19" t="n">
        <v>6.43</v>
      </c>
      <c r="F19" t="n">
        <v>4.14</v>
      </c>
      <c r="G19" t="n">
        <v>41.41</v>
      </c>
      <c r="H19" t="n">
        <v>0.71</v>
      </c>
      <c r="I19" t="n">
        <v>6</v>
      </c>
      <c r="J19" t="n">
        <v>130.25</v>
      </c>
      <c r="K19" t="n">
        <v>45</v>
      </c>
      <c r="L19" t="n">
        <v>5.25</v>
      </c>
      <c r="M19" t="n">
        <v>4</v>
      </c>
      <c r="N19" t="n">
        <v>20</v>
      </c>
      <c r="O19" t="n">
        <v>16298.23</v>
      </c>
      <c r="P19" t="n">
        <v>36.17</v>
      </c>
      <c r="Q19" t="n">
        <v>203.56</v>
      </c>
      <c r="R19" t="n">
        <v>17.17</v>
      </c>
      <c r="S19" t="n">
        <v>13.05</v>
      </c>
      <c r="T19" t="n">
        <v>1760.97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76.42083130219127</v>
      </c>
      <c r="AB19" t="n">
        <v>104.562352836749</v>
      </c>
      <c r="AC19" t="n">
        <v>94.58306863621996</v>
      </c>
      <c r="AD19" t="n">
        <v>76420.83130219128</v>
      </c>
      <c r="AE19" t="n">
        <v>104562.352836749</v>
      </c>
      <c r="AF19" t="n">
        <v>5.23218093653827e-06</v>
      </c>
      <c r="AG19" t="n">
        <v>9</v>
      </c>
      <c r="AH19" t="n">
        <v>94583.06863621996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15.5629</v>
      </c>
      <c r="E20" t="n">
        <v>6.43</v>
      </c>
      <c r="F20" t="n">
        <v>4.14</v>
      </c>
      <c r="G20" t="n">
        <v>41.4</v>
      </c>
      <c r="H20" t="n">
        <v>0.74</v>
      </c>
      <c r="I20" t="n">
        <v>6</v>
      </c>
      <c r="J20" t="n">
        <v>130.58</v>
      </c>
      <c r="K20" t="n">
        <v>45</v>
      </c>
      <c r="L20" t="n">
        <v>5.5</v>
      </c>
      <c r="M20" t="n">
        <v>4</v>
      </c>
      <c r="N20" t="n">
        <v>20.09</v>
      </c>
      <c r="O20" t="n">
        <v>16339.24</v>
      </c>
      <c r="P20" t="n">
        <v>36.09</v>
      </c>
      <c r="Q20" t="n">
        <v>203.56</v>
      </c>
      <c r="R20" t="n">
        <v>17.15</v>
      </c>
      <c r="S20" t="n">
        <v>13.05</v>
      </c>
      <c r="T20" t="n">
        <v>1750.9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76.39037257031113</v>
      </c>
      <c r="AB20" t="n">
        <v>104.5206778560461</v>
      </c>
      <c r="AC20" t="n">
        <v>94.5453710571842</v>
      </c>
      <c r="AD20" t="n">
        <v>76390.37257031113</v>
      </c>
      <c r="AE20" t="n">
        <v>104520.6778560462</v>
      </c>
      <c r="AF20" t="n">
        <v>5.233088822589135e-06</v>
      </c>
      <c r="AG20" t="n">
        <v>9</v>
      </c>
      <c r="AH20" t="n">
        <v>94545.37105718419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15.5932</v>
      </c>
      <c r="E21" t="n">
        <v>6.41</v>
      </c>
      <c r="F21" t="n">
        <v>4.13</v>
      </c>
      <c r="G21" t="n">
        <v>41.27</v>
      </c>
      <c r="H21" t="n">
        <v>0.78</v>
      </c>
      <c r="I21" t="n">
        <v>6</v>
      </c>
      <c r="J21" t="n">
        <v>130.92</v>
      </c>
      <c r="K21" t="n">
        <v>45</v>
      </c>
      <c r="L21" t="n">
        <v>5.75</v>
      </c>
      <c r="M21" t="n">
        <v>4</v>
      </c>
      <c r="N21" t="n">
        <v>20.17</v>
      </c>
      <c r="O21" t="n">
        <v>16380.29</v>
      </c>
      <c r="P21" t="n">
        <v>35.68</v>
      </c>
      <c r="Q21" t="n">
        <v>203.56</v>
      </c>
      <c r="R21" t="n">
        <v>16.56</v>
      </c>
      <c r="S21" t="n">
        <v>13.05</v>
      </c>
      <c r="T21" t="n">
        <v>1454.53</v>
      </c>
      <c r="U21" t="n">
        <v>0.79</v>
      </c>
      <c r="V21" t="n">
        <v>0.91</v>
      </c>
      <c r="W21" t="n">
        <v>0.07000000000000001</v>
      </c>
      <c r="X21" t="n">
        <v>0.09</v>
      </c>
      <c r="Y21" t="n">
        <v>1</v>
      </c>
      <c r="Z21" t="n">
        <v>10</v>
      </c>
      <c r="AA21" t="n">
        <v>76.21548326847687</v>
      </c>
      <c r="AB21" t="n">
        <v>104.2813865977052</v>
      </c>
      <c r="AC21" t="n">
        <v>94.32891742069185</v>
      </c>
      <c r="AD21" t="n">
        <v>76215.48326847688</v>
      </c>
      <c r="AE21" t="n">
        <v>104281.3865977052</v>
      </c>
      <c r="AF21" t="n">
        <v>5.243277321604385e-06</v>
      </c>
      <c r="AG21" t="n">
        <v>9</v>
      </c>
      <c r="AH21" t="n">
        <v>94328.91742069185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15.5367</v>
      </c>
      <c r="E22" t="n">
        <v>6.44</v>
      </c>
      <c r="F22" t="n">
        <v>4.15</v>
      </c>
      <c r="G22" t="n">
        <v>41.51</v>
      </c>
      <c r="H22" t="n">
        <v>0.8100000000000001</v>
      </c>
      <c r="I22" t="n">
        <v>6</v>
      </c>
      <c r="J22" t="n">
        <v>131.25</v>
      </c>
      <c r="K22" t="n">
        <v>45</v>
      </c>
      <c r="L22" t="n">
        <v>6</v>
      </c>
      <c r="M22" t="n">
        <v>4</v>
      </c>
      <c r="N22" t="n">
        <v>20.25</v>
      </c>
      <c r="O22" t="n">
        <v>16421.36</v>
      </c>
      <c r="P22" t="n">
        <v>35.16</v>
      </c>
      <c r="Q22" t="n">
        <v>203.56</v>
      </c>
      <c r="R22" t="n">
        <v>17.53</v>
      </c>
      <c r="S22" t="n">
        <v>13.05</v>
      </c>
      <c r="T22" t="n">
        <v>1940.2</v>
      </c>
      <c r="U22" t="n">
        <v>0.74</v>
      </c>
      <c r="V22" t="n">
        <v>0.9</v>
      </c>
      <c r="W22" t="n">
        <v>0.06</v>
      </c>
      <c r="X22" t="n">
        <v>0.11</v>
      </c>
      <c r="Y22" t="n">
        <v>1</v>
      </c>
      <c r="Z22" t="n">
        <v>10</v>
      </c>
      <c r="AA22" t="n">
        <v>76.09277165704212</v>
      </c>
      <c r="AB22" t="n">
        <v>104.113487157286</v>
      </c>
      <c r="AC22" t="n">
        <v>94.17704206721787</v>
      </c>
      <c r="AD22" t="n">
        <v>76092.77165704212</v>
      </c>
      <c r="AE22" t="n">
        <v>104113.487157286</v>
      </c>
      <c r="AF22" t="n">
        <v>5.224278965354825e-06</v>
      </c>
      <c r="AG22" t="n">
        <v>9</v>
      </c>
      <c r="AH22" t="n">
        <v>94177.04206721787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15.6801</v>
      </c>
      <c r="E23" t="n">
        <v>6.38</v>
      </c>
      <c r="F23" t="n">
        <v>4.12</v>
      </c>
      <c r="G23" t="n">
        <v>49.41</v>
      </c>
      <c r="H23" t="n">
        <v>0.84</v>
      </c>
      <c r="I23" t="n">
        <v>5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34.34</v>
      </c>
      <c r="Q23" t="n">
        <v>203.56</v>
      </c>
      <c r="R23" t="n">
        <v>16.45</v>
      </c>
      <c r="S23" t="n">
        <v>13.05</v>
      </c>
      <c r="T23" t="n">
        <v>1404.7</v>
      </c>
      <c r="U23" t="n">
        <v>0.79</v>
      </c>
      <c r="V23" t="n">
        <v>0.91</v>
      </c>
      <c r="W23" t="n">
        <v>0.06</v>
      </c>
      <c r="X23" t="n">
        <v>0.08</v>
      </c>
      <c r="Y23" t="n">
        <v>1</v>
      </c>
      <c r="Z23" t="n">
        <v>10</v>
      </c>
      <c r="AA23" t="n">
        <v>75.66817738054672</v>
      </c>
      <c r="AB23" t="n">
        <v>103.5325385364079</v>
      </c>
      <c r="AC23" t="n">
        <v>93.65153836734964</v>
      </c>
      <c r="AD23" t="n">
        <v>75668.17738054672</v>
      </c>
      <c r="AE23" t="n">
        <v>103532.5385364079</v>
      </c>
      <c r="AF23" t="n">
        <v>5.272497802278488e-06</v>
      </c>
      <c r="AG23" t="n">
        <v>9</v>
      </c>
      <c r="AH23" t="n">
        <v>93651.53836734964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15.6815</v>
      </c>
      <c r="E24" t="n">
        <v>6.38</v>
      </c>
      <c r="F24" t="n">
        <v>4.12</v>
      </c>
      <c r="G24" t="n">
        <v>49.4</v>
      </c>
      <c r="H24" t="n">
        <v>0.87</v>
      </c>
      <c r="I24" t="n">
        <v>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34.42</v>
      </c>
      <c r="Q24" t="n">
        <v>203.56</v>
      </c>
      <c r="R24" t="n">
        <v>16.39</v>
      </c>
      <c r="S24" t="n">
        <v>13.05</v>
      </c>
      <c r="T24" t="n">
        <v>1373.56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75.69472838282607</v>
      </c>
      <c r="AB24" t="n">
        <v>103.568866789074</v>
      </c>
      <c r="AC24" t="n">
        <v>93.68439950256835</v>
      </c>
      <c r="AD24" t="n">
        <v>75694.72838282607</v>
      </c>
      <c r="AE24" t="n">
        <v>103568.866789074</v>
      </c>
      <c r="AF24" t="n">
        <v>5.272968558008566e-06</v>
      </c>
      <c r="AG24" t="n">
        <v>9</v>
      </c>
      <c r="AH24" t="n">
        <v>93684.39950256835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15.6849</v>
      </c>
      <c r="E25" t="n">
        <v>6.38</v>
      </c>
      <c r="F25" t="n">
        <v>4.12</v>
      </c>
      <c r="G25" t="n">
        <v>49.39</v>
      </c>
      <c r="H25" t="n">
        <v>0.9</v>
      </c>
      <c r="I25" t="n">
        <v>5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34.28</v>
      </c>
      <c r="Q25" t="n">
        <v>203.56</v>
      </c>
      <c r="R25" t="n">
        <v>16.24</v>
      </c>
      <c r="S25" t="n">
        <v>13.05</v>
      </c>
      <c r="T25" t="n">
        <v>1302.24</v>
      </c>
      <c r="U25" t="n">
        <v>0.8</v>
      </c>
      <c r="V25" t="n">
        <v>0.91</v>
      </c>
      <c r="W25" t="n">
        <v>0.07000000000000001</v>
      </c>
      <c r="X25" t="n">
        <v>0.08</v>
      </c>
      <c r="Y25" t="n">
        <v>1</v>
      </c>
      <c r="Z25" t="n">
        <v>10</v>
      </c>
      <c r="AA25" t="n">
        <v>75.64320746833053</v>
      </c>
      <c r="AB25" t="n">
        <v>103.4983736009189</v>
      </c>
      <c r="AC25" t="n">
        <v>93.62063408535295</v>
      </c>
      <c r="AD25" t="n">
        <v>75643.20746833053</v>
      </c>
      <c r="AE25" t="n">
        <v>103498.3736009189</v>
      </c>
      <c r="AF25" t="n">
        <v>5.274111821924469e-06</v>
      </c>
      <c r="AG25" t="n">
        <v>9</v>
      </c>
      <c r="AH25" t="n">
        <v>93620.63408535294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15.6685</v>
      </c>
      <c r="E26" t="n">
        <v>6.38</v>
      </c>
      <c r="F26" t="n">
        <v>4.12</v>
      </c>
      <c r="G26" t="n">
        <v>49.47</v>
      </c>
      <c r="H26" t="n">
        <v>0.93</v>
      </c>
      <c r="I26" t="n">
        <v>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34.28</v>
      </c>
      <c r="Q26" t="n">
        <v>203.56</v>
      </c>
      <c r="R26" t="n">
        <v>16.42</v>
      </c>
      <c r="S26" t="n">
        <v>13.05</v>
      </c>
      <c r="T26" t="n">
        <v>1389.71</v>
      </c>
      <c r="U26" t="n">
        <v>0.79</v>
      </c>
      <c r="V26" t="n">
        <v>0.91</v>
      </c>
      <c r="W26" t="n">
        <v>0.07000000000000001</v>
      </c>
      <c r="X26" t="n">
        <v>0.08</v>
      </c>
      <c r="Y26" t="n">
        <v>1</v>
      </c>
      <c r="Z26" t="n">
        <v>10</v>
      </c>
      <c r="AA26" t="n">
        <v>75.6573842214098</v>
      </c>
      <c r="AB26" t="n">
        <v>103.5177708599162</v>
      </c>
      <c r="AC26" t="n">
        <v>93.63818009717573</v>
      </c>
      <c r="AD26" t="n">
        <v>75657.3842214098</v>
      </c>
      <c r="AE26" t="n">
        <v>103517.7708599162</v>
      </c>
      <c r="AF26" t="n">
        <v>5.268597254800702e-06</v>
      </c>
      <c r="AG26" t="n">
        <v>9</v>
      </c>
      <c r="AH26" t="n">
        <v>93638.18009717573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15.687</v>
      </c>
      <c r="E27" t="n">
        <v>6.37</v>
      </c>
      <c r="F27" t="n">
        <v>4.11</v>
      </c>
      <c r="G27" t="n">
        <v>49.38</v>
      </c>
      <c r="H27" t="n">
        <v>0.96</v>
      </c>
      <c r="I27" t="n">
        <v>5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34.1</v>
      </c>
      <c r="Q27" t="n">
        <v>203.56</v>
      </c>
      <c r="R27" t="n">
        <v>16.16</v>
      </c>
      <c r="S27" t="n">
        <v>13.05</v>
      </c>
      <c r="T27" t="n">
        <v>1259.96</v>
      </c>
      <c r="U27" t="n">
        <v>0.8100000000000001</v>
      </c>
      <c r="V27" t="n">
        <v>0.91</v>
      </c>
      <c r="W27" t="n">
        <v>0.07000000000000001</v>
      </c>
      <c r="X27" t="n">
        <v>0.07000000000000001</v>
      </c>
      <c r="Y27" t="n">
        <v>1</v>
      </c>
      <c r="Z27" t="n">
        <v>10</v>
      </c>
      <c r="AA27" t="n">
        <v>75.57494446711648</v>
      </c>
      <c r="AB27" t="n">
        <v>103.4049731511068</v>
      </c>
      <c r="AC27" t="n">
        <v>93.53614764338255</v>
      </c>
      <c r="AD27" t="n">
        <v>75574.94446711648</v>
      </c>
      <c r="AE27" t="n">
        <v>103404.9731511068</v>
      </c>
      <c r="AF27" t="n">
        <v>5.274817955519585e-06</v>
      </c>
      <c r="AG27" t="n">
        <v>9</v>
      </c>
      <c r="AH27" t="n">
        <v>93536.14764338254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15.689</v>
      </c>
      <c r="E28" t="n">
        <v>6.37</v>
      </c>
      <c r="F28" t="n">
        <v>4.11</v>
      </c>
      <c r="G28" t="n">
        <v>49.37</v>
      </c>
      <c r="H28" t="n">
        <v>0.99</v>
      </c>
      <c r="I28" t="n">
        <v>5</v>
      </c>
      <c r="J28" t="n">
        <v>133.25</v>
      </c>
      <c r="K28" t="n">
        <v>45</v>
      </c>
      <c r="L28" t="n">
        <v>7.5</v>
      </c>
      <c r="M28" t="n">
        <v>0</v>
      </c>
      <c r="N28" t="n">
        <v>20.76</v>
      </c>
      <c r="O28" t="n">
        <v>16668.43</v>
      </c>
      <c r="P28" t="n">
        <v>34.03</v>
      </c>
      <c r="Q28" t="n">
        <v>203.56</v>
      </c>
      <c r="R28" t="n">
        <v>16.13</v>
      </c>
      <c r="S28" t="n">
        <v>13.05</v>
      </c>
      <c r="T28" t="n">
        <v>1242.6</v>
      </c>
      <c r="U28" t="n">
        <v>0.8100000000000001</v>
      </c>
      <c r="V28" t="n">
        <v>0.91</v>
      </c>
      <c r="W28" t="n">
        <v>0.07000000000000001</v>
      </c>
      <c r="X28" t="n">
        <v>0.07000000000000001</v>
      </c>
      <c r="Y28" t="n">
        <v>1</v>
      </c>
      <c r="Z28" t="n">
        <v>10</v>
      </c>
      <c r="AA28" t="n">
        <v>75.54894603447347</v>
      </c>
      <c r="AB28" t="n">
        <v>103.3694009485948</v>
      </c>
      <c r="AC28" t="n">
        <v>93.50397040195233</v>
      </c>
      <c r="AD28" t="n">
        <v>75548.94603447347</v>
      </c>
      <c r="AE28" t="n">
        <v>103369.4009485948</v>
      </c>
      <c r="AF28" t="n">
        <v>5.27549046370541e-06</v>
      </c>
      <c r="AG28" t="n">
        <v>9</v>
      </c>
      <c r="AH28" t="n">
        <v>93503.97040195233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8.572900000000001</v>
      </c>
      <c r="E2" t="n">
        <v>11.66</v>
      </c>
      <c r="F2" t="n">
        <v>5.42</v>
      </c>
      <c r="G2" t="n">
        <v>4.86</v>
      </c>
      <c r="H2" t="n">
        <v>0.07000000000000001</v>
      </c>
      <c r="I2" t="n">
        <v>67</v>
      </c>
      <c r="J2" t="n">
        <v>263.32</v>
      </c>
      <c r="K2" t="n">
        <v>59.89</v>
      </c>
      <c r="L2" t="n">
        <v>1</v>
      </c>
      <c r="M2" t="n">
        <v>65</v>
      </c>
      <c r="N2" t="n">
        <v>67.43000000000001</v>
      </c>
      <c r="O2" t="n">
        <v>32710.1</v>
      </c>
      <c r="P2" t="n">
        <v>91.03</v>
      </c>
      <c r="Q2" t="n">
        <v>203.76</v>
      </c>
      <c r="R2" t="n">
        <v>57.34</v>
      </c>
      <c r="S2" t="n">
        <v>13.05</v>
      </c>
      <c r="T2" t="n">
        <v>21537.92</v>
      </c>
      <c r="U2" t="n">
        <v>0.23</v>
      </c>
      <c r="V2" t="n">
        <v>0.6899999999999999</v>
      </c>
      <c r="W2" t="n">
        <v>0.16</v>
      </c>
      <c r="X2" t="n">
        <v>1.38</v>
      </c>
      <c r="Y2" t="n">
        <v>1</v>
      </c>
      <c r="Z2" t="n">
        <v>10</v>
      </c>
      <c r="AA2" t="n">
        <v>175.8227430935387</v>
      </c>
      <c r="AB2" t="n">
        <v>240.5684338524514</v>
      </c>
      <c r="AC2" t="n">
        <v>217.6089201655606</v>
      </c>
      <c r="AD2" t="n">
        <v>175822.7430935387</v>
      </c>
      <c r="AE2" t="n">
        <v>240568.4338524514</v>
      </c>
      <c r="AF2" t="n">
        <v>2.757468181236086e-06</v>
      </c>
      <c r="AG2" t="n">
        <v>16</v>
      </c>
      <c r="AH2" t="n">
        <v>217608.9201655606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9.587</v>
      </c>
      <c r="E3" t="n">
        <v>10.43</v>
      </c>
      <c r="F3" t="n">
        <v>5.05</v>
      </c>
      <c r="G3" t="n">
        <v>6.06</v>
      </c>
      <c r="H3" t="n">
        <v>0.08</v>
      </c>
      <c r="I3" t="n">
        <v>50</v>
      </c>
      <c r="J3" t="n">
        <v>263.79</v>
      </c>
      <c r="K3" t="n">
        <v>59.89</v>
      </c>
      <c r="L3" t="n">
        <v>1.25</v>
      </c>
      <c r="M3" t="n">
        <v>48</v>
      </c>
      <c r="N3" t="n">
        <v>67.65000000000001</v>
      </c>
      <c r="O3" t="n">
        <v>32767.75</v>
      </c>
      <c r="P3" t="n">
        <v>84.56999999999999</v>
      </c>
      <c r="Q3" t="n">
        <v>203.68</v>
      </c>
      <c r="R3" t="n">
        <v>45.52</v>
      </c>
      <c r="S3" t="n">
        <v>13.05</v>
      </c>
      <c r="T3" t="n">
        <v>15717.04</v>
      </c>
      <c r="U3" t="n">
        <v>0.29</v>
      </c>
      <c r="V3" t="n">
        <v>0.74</v>
      </c>
      <c r="W3" t="n">
        <v>0.13</v>
      </c>
      <c r="X3" t="n">
        <v>1.01</v>
      </c>
      <c r="Y3" t="n">
        <v>1</v>
      </c>
      <c r="Z3" t="n">
        <v>10</v>
      </c>
      <c r="AA3" t="n">
        <v>151.2409425968469</v>
      </c>
      <c r="AB3" t="n">
        <v>206.9345299403949</v>
      </c>
      <c r="AC3" t="n">
        <v>187.1849888373794</v>
      </c>
      <c r="AD3" t="n">
        <v>151240.9425968469</v>
      </c>
      <c r="AE3" t="n">
        <v>206934.5299403949</v>
      </c>
      <c r="AF3" t="n">
        <v>3.083652842504911e-06</v>
      </c>
      <c r="AG3" t="n">
        <v>14</v>
      </c>
      <c r="AH3" t="n">
        <v>187184.9888373794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10.2954</v>
      </c>
      <c r="E4" t="n">
        <v>9.710000000000001</v>
      </c>
      <c r="F4" t="n">
        <v>4.84</v>
      </c>
      <c r="G4" t="n">
        <v>7.26</v>
      </c>
      <c r="H4" t="n">
        <v>0.1</v>
      </c>
      <c r="I4" t="n">
        <v>40</v>
      </c>
      <c r="J4" t="n">
        <v>264.25</v>
      </c>
      <c r="K4" t="n">
        <v>59.89</v>
      </c>
      <c r="L4" t="n">
        <v>1.5</v>
      </c>
      <c r="M4" t="n">
        <v>38</v>
      </c>
      <c r="N4" t="n">
        <v>67.87</v>
      </c>
      <c r="O4" t="n">
        <v>32825.49</v>
      </c>
      <c r="P4" t="n">
        <v>80.86</v>
      </c>
      <c r="Q4" t="n">
        <v>203.62</v>
      </c>
      <c r="R4" t="n">
        <v>38.95</v>
      </c>
      <c r="S4" t="n">
        <v>13.05</v>
      </c>
      <c r="T4" t="n">
        <v>12481.36</v>
      </c>
      <c r="U4" t="n">
        <v>0.34</v>
      </c>
      <c r="V4" t="n">
        <v>0.77</v>
      </c>
      <c r="W4" t="n">
        <v>0.12</v>
      </c>
      <c r="X4" t="n">
        <v>0.8</v>
      </c>
      <c r="Y4" t="n">
        <v>1</v>
      </c>
      <c r="Z4" t="n">
        <v>10</v>
      </c>
      <c r="AA4" t="n">
        <v>138.5414918702981</v>
      </c>
      <c r="AB4" t="n">
        <v>189.5585811961147</v>
      </c>
      <c r="AC4" t="n">
        <v>171.4673762539506</v>
      </c>
      <c r="AD4" t="n">
        <v>138541.4918702981</v>
      </c>
      <c r="AE4" t="n">
        <v>189558.5811961147</v>
      </c>
      <c r="AF4" t="n">
        <v>3.311509280768234e-06</v>
      </c>
      <c r="AG4" t="n">
        <v>13</v>
      </c>
      <c r="AH4" t="n">
        <v>171467.3762539506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10.7617</v>
      </c>
      <c r="E5" t="n">
        <v>9.289999999999999</v>
      </c>
      <c r="F5" t="n">
        <v>4.72</v>
      </c>
      <c r="G5" t="n">
        <v>8.33</v>
      </c>
      <c r="H5" t="n">
        <v>0.12</v>
      </c>
      <c r="I5" t="n">
        <v>34</v>
      </c>
      <c r="J5" t="n">
        <v>264.72</v>
      </c>
      <c r="K5" t="n">
        <v>59.89</v>
      </c>
      <c r="L5" t="n">
        <v>1.75</v>
      </c>
      <c r="M5" t="n">
        <v>32</v>
      </c>
      <c r="N5" t="n">
        <v>68.09</v>
      </c>
      <c r="O5" t="n">
        <v>32883.31</v>
      </c>
      <c r="P5" t="n">
        <v>78.73999999999999</v>
      </c>
      <c r="Q5" t="n">
        <v>203.56</v>
      </c>
      <c r="R5" t="n">
        <v>35.42</v>
      </c>
      <c r="S5" t="n">
        <v>13.05</v>
      </c>
      <c r="T5" t="n">
        <v>10742.68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135.3427482084747</v>
      </c>
      <c r="AB5" t="n">
        <v>185.1819189993992</v>
      </c>
      <c r="AC5" t="n">
        <v>167.5084165546043</v>
      </c>
      <c r="AD5" t="n">
        <v>135342.7482084747</v>
      </c>
      <c r="AE5" t="n">
        <v>185181.9189993992</v>
      </c>
      <c r="AF5" t="n">
        <v>3.461494398162626e-06</v>
      </c>
      <c r="AG5" t="n">
        <v>13</v>
      </c>
      <c r="AH5" t="n">
        <v>167508.4165546043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11.2052</v>
      </c>
      <c r="E6" t="n">
        <v>8.92</v>
      </c>
      <c r="F6" t="n">
        <v>4.61</v>
      </c>
      <c r="G6" t="n">
        <v>9.529999999999999</v>
      </c>
      <c r="H6" t="n">
        <v>0.13</v>
      </c>
      <c r="I6" t="n">
        <v>29</v>
      </c>
      <c r="J6" t="n">
        <v>265.19</v>
      </c>
      <c r="K6" t="n">
        <v>59.89</v>
      </c>
      <c r="L6" t="n">
        <v>2</v>
      </c>
      <c r="M6" t="n">
        <v>27</v>
      </c>
      <c r="N6" t="n">
        <v>68.31</v>
      </c>
      <c r="O6" t="n">
        <v>32941.21</v>
      </c>
      <c r="P6" t="n">
        <v>76.7</v>
      </c>
      <c r="Q6" t="n">
        <v>203.58</v>
      </c>
      <c r="R6" t="n">
        <v>31.6</v>
      </c>
      <c r="S6" t="n">
        <v>13.05</v>
      </c>
      <c r="T6" t="n">
        <v>8861.35</v>
      </c>
      <c r="U6" t="n">
        <v>0.41</v>
      </c>
      <c r="V6" t="n">
        <v>0.8100000000000001</v>
      </c>
      <c r="W6" t="n">
        <v>0.1</v>
      </c>
      <c r="X6" t="n">
        <v>0.5600000000000001</v>
      </c>
      <c r="Y6" t="n">
        <v>1</v>
      </c>
      <c r="Z6" t="n">
        <v>10</v>
      </c>
      <c r="AA6" t="n">
        <v>125.5975867805118</v>
      </c>
      <c r="AB6" t="n">
        <v>171.8481592074877</v>
      </c>
      <c r="AC6" t="n">
        <v>155.4472120831792</v>
      </c>
      <c r="AD6" t="n">
        <v>125597.5867805118</v>
      </c>
      <c r="AE6" t="n">
        <v>171848.1592074877</v>
      </c>
      <c r="AF6" t="n">
        <v>3.604145909130701e-06</v>
      </c>
      <c r="AG6" t="n">
        <v>12</v>
      </c>
      <c r="AH6" t="n">
        <v>155447.2120831792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11.5759</v>
      </c>
      <c r="E7" t="n">
        <v>8.640000000000001</v>
      </c>
      <c r="F7" t="n">
        <v>4.52</v>
      </c>
      <c r="G7" t="n">
        <v>10.85</v>
      </c>
      <c r="H7" t="n">
        <v>0.15</v>
      </c>
      <c r="I7" t="n">
        <v>25</v>
      </c>
      <c r="J7" t="n">
        <v>265.66</v>
      </c>
      <c r="K7" t="n">
        <v>59.89</v>
      </c>
      <c r="L7" t="n">
        <v>2.25</v>
      </c>
      <c r="M7" t="n">
        <v>23</v>
      </c>
      <c r="N7" t="n">
        <v>68.53</v>
      </c>
      <c r="O7" t="n">
        <v>32999.19</v>
      </c>
      <c r="P7" t="n">
        <v>75.18000000000001</v>
      </c>
      <c r="Q7" t="n">
        <v>203.59</v>
      </c>
      <c r="R7" t="n">
        <v>28.99</v>
      </c>
      <c r="S7" t="n">
        <v>13.05</v>
      </c>
      <c r="T7" t="n">
        <v>7577.06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123.5075219072178</v>
      </c>
      <c r="AB7" t="n">
        <v>168.9884402406937</v>
      </c>
      <c r="AC7" t="n">
        <v>152.8604206809343</v>
      </c>
      <c r="AD7" t="n">
        <v>123507.5219072178</v>
      </c>
      <c r="AE7" t="n">
        <v>168988.4402406937</v>
      </c>
      <c r="AF7" t="n">
        <v>3.723381343439303e-06</v>
      </c>
      <c r="AG7" t="n">
        <v>12</v>
      </c>
      <c r="AH7" t="n">
        <v>152860.4206809343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11.7712</v>
      </c>
      <c r="E8" t="n">
        <v>8.5</v>
      </c>
      <c r="F8" t="n">
        <v>4.48</v>
      </c>
      <c r="G8" t="n">
        <v>11.69</v>
      </c>
      <c r="H8" t="n">
        <v>0.17</v>
      </c>
      <c r="I8" t="n">
        <v>23</v>
      </c>
      <c r="J8" t="n">
        <v>266.13</v>
      </c>
      <c r="K8" t="n">
        <v>59.89</v>
      </c>
      <c r="L8" t="n">
        <v>2.5</v>
      </c>
      <c r="M8" t="n">
        <v>21</v>
      </c>
      <c r="N8" t="n">
        <v>68.75</v>
      </c>
      <c r="O8" t="n">
        <v>33057.26</v>
      </c>
      <c r="P8" t="n">
        <v>74.36</v>
      </c>
      <c r="Q8" t="n">
        <v>203.63</v>
      </c>
      <c r="R8" t="n">
        <v>27.64</v>
      </c>
      <c r="S8" t="n">
        <v>13.05</v>
      </c>
      <c r="T8" t="n">
        <v>6909.15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122.4559503145458</v>
      </c>
      <c r="AB8" t="n">
        <v>167.5496335955361</v>
      </c>
      <c r="AC8" t="n">
        <v>151.5589317226122</v>
      </c>
      <c r="AD8" t="n">
        <v>122455.9503145458</v>
      </c>
      <c r="AE8" t="n">
        <v>167549.6335955361</v>
      </c>
      <c r="AF8" t="n">
        <v>3.786199472170002e-06</v>
      </c>
      <c r="AG8" t="n">
        <v>12</v>
      </c>
      <c r="AH8" t="n">
        <v>151558.9317226122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12.0992</v>
      </c>
      <c r="E9" t="n">
        <v>8.26</v>
      </c>
      <c r="F9" t="n">
        <v>4.4</v>
      </c>
      <c r="G9" t="n">
        <v>13.2</v>
      </c>
      <c r="H9" t="n">
        <v>0.18</v>
      </c>
      <c r="I9" t="n">
        <v>20</v>
      </c>
      <c r="J9" t="n">
        <v>266.6</v>
      </c>
      <c r="K9" t="n">
        <v>59.89</v>
      </c>
      <c r="L9" t="n">
        <v>2.75</v>
      </c>
      <c r="M9" t="n">
        <v>18</v>
      </c>
      <c r="N9" t="n">
        <v>68.97</v>
      </c>
      <c r="O9" t="n">
        <v>33115.41</v>
      </c>
      <c r="P9" t="n">
        <v>72.91</v>
      </c>
      <c r="Q9" t="n">
        <v>203.62</v>
      </c>
      <c r="R9" t="n">
        <v>25.1</v>
      </c>
      <c r="S9" t="n">
        <v>13.05</v>
      </c>
      <c r="T9" t="n">
        <v>5655.35</v>
      </c>
      <c r="U9" t="n">
        <v>0.52</v>
      </c>
      <c r="V9" t="n">
        <v>0.85</v>
      </c>
      <c r="W9" t="n">
        <v>0.09</v>
      </c>
      <c r="X9" t="n">
        <v>0.36</v>
      </c>
      <c r="Y9" t="n">
        <v>1</v>
      </c>
      <c r="Z9" t="n">
        <v>10</v>
      </c>
      <c r="AA9" t="n">
        <v>113.7826894182616</v>
      </c>
      <c r="AB9" t="n">
        <v>155.6824953999805</v>
      </c>
      <c r="AC9" t="n">
        <v>140.8243765408036</v>
      </c>
      <c r="AD9" t="n">
        <v>113782.6894182616</v>
      </c>
      <c r="AE9" t="n">
        <v>155682.4953999805</v>
      </c>
      <c r="AF9" t="n">
        <v>3.891700476899491e-06</v>
      </c>
      <c r="AG9" t="n">
        <v>11</v>
      </c>
      <c r="AH9" t="n">
        <v>140824.3765408036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12.267</v>
      </c>
      <c r="E10" t="n">
        <v>8.15</v>
      </c>
      <c r="F10" t="n">
        <v>4.34</v>
      </c>
      <c r="G10" t="n">
        <v>13.7</v>
      </c>
      <c r="H10" t="n">
        <v>0.2</v>
      </c>
      <c r="I10" t="n">
        <v>19</v>
      </c>
      <c r="J10" t="n">
        <v>267.08</v>
      </c>
      <c r="K10" t="n">
        <v>59.89</v>
      </c>
      <c r="L10" t="n">
        <v>3</v>
      </c>
      <c r="M10" t="n">
        <v>17</v>
      </c>
      <c r="N10" t="n">
        <v>69.19</v>
      </c>
      <c r="O10" t="n">
        <v>33173.65</v>
      </c>
      <c r="P10" t="n">
        <v>71.73</v>
      </c>
      <c r="Q10" t="n">
        <v>203.65</v>
      </c>
      <c r="R10" t="n">
        <v>23.28</v>
      </c>
      <c r="S10" t="n">
        <v>13.05</v>
      </c>
      <c r="T10" t="n">
        <v>4749.71</v>
      </c>
      <c r="U10" t="n">
        <v>0.5600000000000001</v>
      </c>
      <c r="V10" t="n">
        <v>0.86</v>
      </c>
      <c r="W10" t="n">
        <v>0.08</v>
      </c>
      <c r="X10" t="n">
        <v>0.3</v>
      </c>
      <c r="Y10" t="n">
        <v>1</v>
      </c>
      <c r="Z10" t="n">
        <v>10</v>
      </c>
      <c r="AA10" t="n">
        <v>112.7246363990341</v>
      </c>
      <c r="AB10" t="n">
        <v>154.2348205810693</v>
      </c>
      <c r="AC10" t="n">
        <v>139.5148657747845</v>
      </c>
      <c r="AD10" t="n">
        <v>112724.6363990341</v>
      </c>
      <c r="AE10" t="n">
        <v>154234.8205810693</v>
      </c>
      <c r="AF10" t="n">
        <v>3.945673247001955e-06</v>
      </c>
      <c r="AG10" t="n">
        <v>11</v>
      </c>
      <c r="AH10" t="n">
        <v>139514.8657747845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12.3618</v>
      </c>
      <c r="E11" t="n">
        <v>8.09</v>
      </c>
      <c r="F11" t="n">
        <v>4.38</v>
      </c>
      <c r="G11" t="n">
        <v>15.45</v>
      </c>
      <c r="H11" t="n">
        <v>0.22</v>
      </c>
      <c r="I11" t="n">
        <v>17</v>
      </c>
      <c r="J11" t="n">
        <v>267.55</v>
      </c>
      <c r="K11" t="n">
        <v>59.89</v>
      </c>
      <c r="L11" t="n">
        <v>3.25</v>
      </c>
      <c r="M11" t="n">
        <v>15</v>
      </c>
      <c r="N11" t="n">
        <v>69.41</v>
      </c>
      <c r="O11" t="n">
        <v>33231.97</v>
      </c>
      <c r="P11" t="n">
        <v>72.25</v>
      </c>
      <c r="Q11" t="n">
        <v>203.56</v>
      </c>
      <c r="R11" t="n">
        <v>24.56</v>
      </c>
      <c r="S11" t="n">
        <v>13.05</v>
      </c>
      <c r="T11" t="n">
        <v>5400.7</v>
      </c>
      <c r="U11" t="n">
        <v>0.53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112.7140774403931</v>
      </c>
      <c r="AB11" t="n">
        <v>154.2203733480282</v>
      </c>
      <c r="AC11" t="n">
        <v>139.5017973653881</v>
      </c>
      <c r="AD11" t="n">
        <v>112714.0774403931</v>
      </c>
      <c r="AE11" t="n">
        <v>154220.3733480282</v>
      </c>
      <c r="AF11" t="n">
        <v>3.976165610564015e-06</v>
      </c>
      <c r="AG11" t="n">
        <v>11</v>
      </c>
      <c r="AH11" t="n">
        <v>139501.797365388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12.4866</v>
      </c>
      <c r="E12" t="n">
        <v>8.01</v>
      </c>
      <c r="F12" t="n">
        <v>4.35</v>
      </c>
      <c r="G12" t="n">
        <v>16.3</v>
      </c>
      <c r="H12" t="n">
        <v>0.23</v>
      </c>
      <c r="I12" t="n">
        <v>16</v>
      </c>
      <c r="J12" t="n">
        <v>268.02</v>
      </c>
      <c r="K12" t="n">
        <v>59.89</v>
      </c>
      <c r="L12" t="n">
        <v>3.5</v>
      </c>
      <c r="M12" t="n">
        <v>14</v>
      </c>
      <c r="N12" t="n">
        <v>69.64</v>
      </c>
      <c r="O12" t="n">
        <v>33290.38</v>
      </c>
      <c r="P12" t="n">
        <v>71.63</v>
      </c>
      <c r="Q12" t="n">
        <v>203.59</v>
      </c>
      <c r="R12" t="n">
        <v>23.59</v>
      </c>
      <c r="S12" t="n">
        <v>13.05</v>
      </c>
      <c r="T12" t="n">
        <v>4919.18</v>
      </c>
      <c r="U12" t="n">
        <v>0.55</v>
      </c>
      <c r="V12" t="n">
        <v>0.86</v>
      </c>
      <c r="W12" t="n">
        <v>0.08</v>
      </c>
      <c r="X12" t="n">
        <v>0.31</v>
      </c>
      <c r="Y12" t="n">
        <v>1</v>
      </c>
      <c r="Z12" t="n">
        <v>10</v>
      </c>
      <c r="AA12" t="n">
        <v>112.0741626459939</v>
      </c>
      <c r="AB12" t="n">
        <v>153.3448136952835</v>
      </c>
      <c r="AC12" t="n">
        <v>138.7097998970453</v>
      </c>
      <c r="AD12" t="n">
        <v>112074.1626459939</v>
      </c>
      <c r="AE12" t="n">
        <v>153344.8136952835</v>
      </c>
      <c r="AF12" t="n">
        <v>4.016307456265967e-06</v>
      </c>
      <c r="AG12" t="n">
        <v>11</v>
      </c>
      <c r="AH12" t="n">
        <v>138709.7998970453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12.5997</v>
      </c>
      <c r="E13" t="n">
        <v>7.94</v>
      </c>
      <c r="F13" t="n">
        <v>4.33</v>
      </c>
      <c r="G13" t="n">
        <v>17.3</v>
      </c>
      <c r="H13" t="n">
        <v>0.25</v>
      </c>
      <c r="I13" t="n">
        <v>15</v>
      </c>
      <c r="J13" t="n">
        <v>268.5</v>
      </c>
      <c r="K13" t="n">
        <v>59.89</v>
      </c>
      <c r="L13" t="n">
        <v>3.75</v>
      </c>
      <c r="M13" t="n">
        <v>13</v>
      </c>
      <c r="N13" t="n">
        <v>69.86</v>
      </c>
      <c r="O13" t="n">
        <v>33348.87</v>
      </c>
      <c r="P13" t="n">
        <v>71.23999999999999</v>
      </c>
      <c r="Q13" t="n">
        <v>203.57</v>
      </c>
      <c r="R13" t="n">
        <v>22.9</v>
      </c>
      <c r="S13" t="n">
        <v>13.05</v>
      </c>
      <c r="T13" t="n">
        <v>4580.86</v>
      </c>
      <c r="U13" t="n">
        <v>0.57</v>
      </c>
      <c r="V13" t="n">
        <v>0.86</v>
      </c>
      <c r="W13" t="n">
        <v>0.08</v>
      </c>
      <c r="X13" t="n">
        <v>0.28</v>
      </c>
      <c r="Y13" t="n">
        <v>1</v>
      </c>
      <c r="Z13" t="n">
        <v>10</v>
      </c>
      <c r="AA13" t="n">
        <v>111.5843968386546</v>
      </c>
      <c r="AB13" t="n">
        <v>152.6746945107396</v>
      </c>
      <c r="AC13" t="n">
        <v>138.1036359469559</v>
      </c>
      <c r="AD13" t="n">
        <v>111584.3968386546</v>
      </c>
      <c r="AE13" t="n">
        <v>152674.6945107396</v>
      </c>
      <c r="AF13" t="n">
        <v>4.05268600393336e-06</v>
      </c>
      <c r="AG13" t="n">
        <v>11</v>
      </c>
      <c r="AH13" t="n">
        <v>138103.6359469559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4.3</v>
      </c>
      <c r="G14" t="n">
        <v>18.45</v>
      </c>
      <c r="H14" t="n">
        <v>0.26</v>
      </c>
      <c r="I14" t="n">
        <v>14</v>
      </c>
      <c r="J14" t="n">
        <v>268.97</v>
      </c>
      <c r="K14" t="n">
        <v>59.89</v>
      </c>
      <c r="L14" t="n">
        <v>4</v>
      </c>
      <c r="M14" t="n">
        <v>12</v>
      </c>
      <c r="N14" t="n">
        <v>70.09</v>
      </c>
      <c r="O14" t="n">
        <v>33407.45</v>
      </c>
      <c r="P14" t="n">
        <v>70.72</v>
      </c>
      <c r="Q14" t="n">
        <v>203.56</v>
      </c>
      <c r="R14" t="n">
        <v>22.31</v>
      </c>
      <c r="S14" t="n">
        <v>13.05</v>
      </c>
      <c r="T14" t="n">
        <v>4289.65</v>
      </c>
      <c r="U14" t="n">
        <v>0.58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111.0397946660027</v>
      </c>
      <c r="AB14" t="n">
        <v>151.9295457919656</v>
      </c>
      <c r="AC14" t="n">
        <v>137.4296031760786</v>
      </c>
      <c r="AD14" t="n">
        <v>111039.7946660027</v>
      </c>
      <c r="AE14" t="n">
        <v>151929.5457919656</v>
      </c>
      <c r="AF14" t="n">
        <v>4.08919321136262e-06</v>
      </c>
      <c r="AG14" t="n">
        <v>11</v>
      </c>
      <c r="AH14" t="n">
        <v>137429.6031760786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12.8338</v>
      </c>
      <c r="E15" t="n">
        <v>7.79</v>
      </c>
      <c r="F15" t="n">
        <v>4.28</v>
      </c>
      <c r="G15" t="n">
        <v>19.76</v>
      </c>
      <c r="H15" t="n">
        <v>0.28</v>
      </c>
      <c r="I15" t="n">
        <v>13</v>
      </c>
      <c r="J15" t="n">
        <v>269.45</v>
      </c>
      <c r="K15" t="n">
        <v>59.89</v>
      </c>
      <c r="L15" t="n">
        <v>4.25</v>
      </c>
      <c r="M15" t="n">
        <v>11</v>
      </c>
      <c r="N15" t="n">
        <v>70.31</v>
      </c>
      <c r="O15" t="n">
        <v>33466.11</v>
      </c>
      <c r="P15" t="n">
        <v>70.31</v>
      </c>
      <c r="Q15" t="n">
        <v>203.56</v>
      </c>
      <c r="R15" t="n">
        <v>21.53</v>
      </c>
      <c r="S15" t="n">
        <v>13.05</v>
      </c>
      <c r="T15" t="n">
        <v>3902.57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110.5401837268242</v>
      </c>
      <c r="AB15" t="n">
        <v>151.2459560637029</v>
      </c>
      <c r="AC15" t="n">
        <v>136.8112542920569</v>
      </c>
      <c r="AD15" t="n">
        <v>110540.1837268242</v>
      </c>
      <c r="AE15" t="n">
        <v>151245.9560637029</v>
      </c>
      <c r="AF15" t="n">
        <v>4.127984129564987e-06</v>
      </c>
      <c r="AG15" t="n">
        <v>11</v>
      </c>
      <c r="AH15" t="n">
        <v>136811.2542920569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12.8278</v>
      </c>
      <c r="E16" t="n">
        <v>7.8</v>
      </c>
      <c r="F16" t="n">
        <v>4.29</v>
      </c>
      <c r="G16" t="n">
        <v>19.78</v>
      </c>
      <c r="H16" t="n">
        <v>0.3</v>
      </c>
      <c r="I16" t="n">
        <v>13</v>
      </c>
      <c r="J16" t="n">
        <v>269.92</v>
      </c>
      <c r="K16" t="n">
        <v>59.89</v>
      </c>
      <c r="L16" t="n">
        <v>4.5</v>
      </c>
      <c r="M16" t="n">
        <v>11</v>
      </c>
      <c r="N16" t="n">
        <v>70.54000000000001</v>
      </c>
      <c r="O16" t="n">
        <v>33524.86</v>
      </c>
      <c r="P16" t="n">
        <v>70.14</v>
      </c>
      <c r="Q16" t="n">
        <v>203.57</v>
      </c>
      <c r="R16" t="n">
        <v>21.56</v>
      </c>
      <c r="S16" t="n">
        <v>13.05</v>
      </c>
      <c r="T16" t="n">
        <v>3921.8</v>
      </c>
      <c r="U16" t="n">
        <v>0.61</v>
      </c>
      <c r="V16" t="n">
        <v>0.87</v>
      </c>
      <c r="W16" t="n">
        <v>0.08</v>
      </c>
      <c r="X16" t="n">
        <v>0.24</v>
      </c>
      <c r="Y16" t="n">
        <v>1</v>
      </c>
      <c r="Z16" t="n">
        <v>10</v>
      </c>
      <c r="AA16" t="n">
        <v>110.4901640339197</v>
      </c>
      <c r="AB16" t="n">
        <v>151.1775169131578</v>
      </c>
      <c r="AC16" t="n">
        <v>136.7493468779848</v>
      </c>
      <c r="AD16" t="n">
        <v>110490.1640339197</v>
      </c>
      <c r="AE16" t="n">
        <v>151177.5169131578</v>
      </c>
      <c r="AF16" t="n">
        <v>4.126054233137008e-06</v>
      </c>
      <c r="AG16" t="n">
        <v>11</v>
      </c>
      <c r="AH16" t="n">
        <v>136749.3468779848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12.951</v>
      </c>
      <c r="E17" t="n">
        <v>7.72</v>
      </c>
      <c r="F17" t="n">
        <v>4.26</v>
      </c>
      <c r="G17" t="n">
        <v>21.31</v>
      </c>
      <c r="H17" t="n">
        <v>0.31</v>
      </c>
      <c r="I17" t="n">
        <v>12</v>
      </c>
      <c r="J17" t="n">
        <v>270.4</v>
      </c>
      <c r="K17" t="n">
        <v>59.89</v>
      </c>
      <c r="L17" t="n">
        <v>4.75</v>
      </c>
      <c r="M17" t="n">
        <v>10</v>
      </c>
      <c r="N17" t="n">
        <v>70.76000000000001</v>
      </c>
      <c r="O17" t="n">
        <v>33583.7</v>
      </c>
      <c r="P17" t="n">
        <v>69.65000000000001</v>
      </c>
      <c r="Q17" t="n">
        <v>203.57</v>
      </c>
      <c r="R17" t="n">
        <v>20.93</v>
      </c>
      <c r="S17" t="n">
        <v>13.05</v>
      </c>
      <c r="T17" t="n">
        <v>3611.46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109.953287503476</v>
      </c>
      <c r="AB17" t="n">
        <v>150.4429387588843</v>
      </c>
      <c r="AC17" t="n">
        <v>136.0848758317681</v>
      </c>
      <c r="AD17" t="n">
        <v>109953.2875034761</v>
      </c>
      <c r="AE17" t="n">
        <v>150442.9387588843</v>
      </c>
      <c r="AF17" t="n">
        <v>4.1656814397915e-06</v>
      </c>
      <c r="AG17" t="n">
        <v>11</v>
      </c>
      <c r="AH17" t="n">
        <v>136084.8758317681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13.07</v>
      </c>
      <c r="E18" t="n">
        <v>7.65</v>
      </c>
      <c r="F18" t="n">
        <v>4.24</v>
      </c>
      <c r="G18" t="n">
        <v>23.14</v>
      </c>
      <c r="H18" t="n">
        <v>0.33</v>
      </c>
      <c r="I18" t="n">
        <v>11</v>
      </c>
      <c r="J18" t="n">
        <v>270.88</v>
      </c>
      <c r="K18" t="n">
        <v>59.89</v>
      </c>
      <c r="L18" t="n">
        <v>5</v>
      </c>
      <c r="M18" t="n">
        <v>9</v>
      </c>
      <c r="N18" t="n">
        <v>70.98999999999999</v>
      </c>
      <c r="O18" t="n">
        <v>33642.62</v>
      </c>
      <c r="P18" t="n">
        <v>69.23</v>
      </c>
      <c r="Q18" t="n">
        <v>203.56</v>
      </c>
      <c r="R18" t="n">
        <v>20.34</v>
      </c>
      <c r="S18" t="n">
        <v>13.05</v>
      </c>
      <c r="T18" t="n">
        <v>3320.31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102.5309332098833</v>
      </c>
      <c r="AB18" t="n">
        <v>140.2873461632348</v>
      </c>
      <c r="AC18" t="n">
        <v>126.8985187399804</v>
      </c>
      <c r="AD18" t="n">
        <v>102530.9332098833</v>
      </c>
      <c r="AE18" t="n">
        <v>140287.3461632348</v>
      </c>
      <c r="AF18" t="n">
        <v>4.203957718946405e-06</v>
      </c>
      <c r="AG18" t="n">
        <v>10</v>
      </c>
      <c r="AH18" t="n">
        <v>126898.5187399804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13.0709</v>
      </c>
      <c r="E19" t="n">
        <v>7.65</v>
      </c>
      <c r="F19" t="n">
        <v>4.24</v>
      </c>
      <c r="G19" t="n">
        <v>23.13</v>
      </c>
      <c r="H19" t="n">
        <v>0.34</v>
      </c>
      <c r="I19" t="n">
        <v>11</v>
      </c>
      <c r="J19" t="n">
        <v>271.36</v>
      </c>
      <c r="K19" t="n">
        <v>59.89</v>
      </c>
      <c r="L19" t="n">
        <v>5.25</v>
      </c>
      <c r="M19" t="n">
        <v>9</v>
      </c>
      <c r="N19" t="n">
        <v>71.22</v>
      </c>
      <c r="O19" t="n">
        <v>33701.64</v>
      </c>
      <c r="P19" t="n">
        <v>69.27</v>
      </c>
      <c r="Q19" t="n">
        <v>203.56</v>
      </c>
      <c r="R19" t="n">
        <v>20.29</v>
      </c>
      <c r="S19" t="n">
        <v>13.05</v>
      </c>
      <c r="T19" t="n">
        <v>3297.18</v>
      </c>
      <c r="U19" t="n">
        <v>0.64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102.5454073937492</v>
      </c>
      <c r="AB19" t="n">
        <v>140.307150380156</v>
      </c>
      <c r="AC19" t="n">
        <v>126.916432870234</v>
      </c>
      <c r="AD19" t="n">
        <v>102545.4073937493</v>
      </c>
      <c r="AE19" t="n">
        <v>140307.150380156</v>
      </c>
      <c r="AF19" t="n">
        <v>4.204247203410601e-06</v>
      </c>
      <c r="AG19" t="n">
        <v>10</v>
      </c>
      <c r="AH19" t="n">
        <v>126916.432870234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13.2251</v>
      </c>
      <c r="E20" t="n">
        <v>7.56</v>
      </c>
      <c r="F20" t="n">
        <v>4.2</v>
      </c>
      <c r="G20" t="n">
        <v>25.22</v>
      </c>
      <c r="H20" t="n">
        <v>0.36</v>
      </c>
      <c r="I20" t="n">
        <v>10</v>
      </c>
      <c r="J20" t="n">
        <v>271.84</v>
      </c>
      <c r="K20" t="n">
        <v>59.89</v>
      </c>
      <c r="L20" t="n">
        <v>5.5</v>
      </c>
      <c r="M20" t="n">
        <v>8</v>
      </c>
      <c r="N20" t="n">
        <v>71.45</v>
      </c>
      <c r="O20" t="n">
        <v>33760.74</v>
      </c>
      <c r="P20" t="n">
        <v>68.48999999999999</v>
      </c>
      <c r="Q20" t="n">
        <v>203.6</v>
      </c>
      <c r="R20" t="n">
        <v>18.91</v>
      </c>
      <c r="S20" t="n">
        <v>13.05</v>
      </c>
      <c r="T20" t="n">
        <v>2607.65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101.8288516083195</v>
      </c>
      <c r="AB20" t="n">
        <v>139.3267271423213</v>
      </c>
      <c r="AC20" t="n">
        <v>126.0295798501853</v>
      </c>
      <c r="AD20" t="n">
        <v>101828.8516083195</v>
      </c>
      <c r="AE20" t="n">
        <v>139326.7271423213</v>
      </c>
      <c r="AF20" t="n">
        <v>4.253845541609648e-06</v>
      </c>
      <c r="AG20" t="n">
        <v>10</v>
      </c>
      <c r="AH20" t="n">
        <v>126029.5798501853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13.2543</v>
      </c>
      <c r="E21" t="n">
        <v>7.54</v>
      </c>
      <c r="F21" t="n">
        <v>4.19</v>
      </c>
      <c r="G21" t="n">
        <v>25.12</v>
      </c>
      <c r="H21" t="n">
        <v>0.38</v>
      </c>
      <c r="I21" t="n">
        <v>10</v>
      </c>
      <c r="J21" t="n">
        <v>272.32</v>
      </c>
      <c r="K21" t="n">
        <v>59.89</v>
      </c>
      <c r="L21" t="n">
        <v>5.75</v>
      </c>
      <c r="M21" t="n">
        <v>8</v>
      </c>
      <c r="N21" t="n">
        <v>71.68000000000001</v>
      </c>
      <c r="O21" t="n">
        <v>33820.05</v>
      </c>
      <c r="P21" t="n">
        <v>68.02</v>
      </c>
      <c r="Q21" t="n">
        <v>203.56</v>
      </c>
      <c r="R21" t="n">
        <v>18.62</v>
      </c>
      <c r="S21" t="n">
        <v>13.05</v>
      </c>
      <c r="T21" t="n">
        <v>2467.23</v>
      </c>
      <c r="U21" t="n">
        <v>0.7</v>
      </c>
      <c r="V21" t="n">
        <v>0.89</v>
      </c>
      <c r="W21" t="n">
        <v>0.06</v>
      </c>
      <c r="X21" t="n">
        <v>0.15</v>
      </c>
      <c r="Y21" t="n">
        <v>1</v>
      </c>
      <c r="Z21" t="n">
        <v>10</v>
      </c>
      <c r="AA21" t="n">
        <v>101.5611155202402</v>
      </c>
      <c r="AB21" t="n">
        <v>138.9603988149288</v>
      </c>
      <c r="AC21" t="n">
        <v>125.698213384214</v>
      </c>
      <c r="AD21" t="n">
        <v>101561.1155202402</v>
      </c>
      <c r="AE21" t="n">
        <v>138960.3988149288</v>
      </c>
      <c r="AF21" t="n">
        <v>4.263237704225811e-06</v>
      </c>
      <c r="AG21" t="n">
        <v>10</v>
      </c>
      <c r="AH21" t="n">
        <v>125698.213384214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13.1516</v>
      </c>
      <c r="E22" t="n">
        <v>7.6</v>
      </c>
      <c r="F22" t="n">
        <v>4.25</v>
      </c>
      <c r="G22" t="n">
        <v>25.47</v>
      </c>
      <c r="H22" t="n">
        <v>0.39</v>
      </c>
      <c r="I22" t="n">
        <v>10</v>
      </c>
      <c r="J22" t="n">
        <v>272.8</v>
      </c>
      <c r="K22" t="n">
        <v>59.89</v>
      </c>
      <c r="L22" t="n">
        <v>6</v>
      </c>
      <c r="M22" t="n">
        <v>8</v>
      </c>
      <c r="N22" t="n">
        <v>71.91</v>
      </c>
      <c r="O22" t="n">
        <v>33879.33</v>
      </c>
      <c r="P22" t="n">
        <v>68.86</v>
      </c>
      <c r="Q22" t="n">
        <v>203.56</v>
      </c>
      <c r="R22" t="n">
        <v>20.51</v>
      </c>
      <c r="S22" t="n">
        <v>13.05</v>
      </c>
      <c r="T22" t="n">
        <v>3411.69</v>
      </c>
      <c r="U22" t="n">
        <v>0.64</v>
      </c>
      <c r="V22" t="n">
        <v>0.88</v>
      </c>
      <c r="W22" t="n">
        <v>0.07000000000000001</v>
      </c>
      <c r="X22" t="n">
        <v>0.2</v>
      </c>
      <c r="Y22" t="n">
        <v>1</v>
      </c>
      <c r="Z22" t="n">
        <v>10</v>
      </c>
      <c r="AA22" t="n">
        <v>102.1880664546987</v>
      </c>
      <c r="AB22" t="n">
        <v>139.8182207425778</v>
      </c>
      <c r="AC22" t="n">
        <v>126.474165991049</v>
      </c>
      <c r="AD22" t="n">
        <v>102188.0664546987</v>
      </c>
      <c r="AE22" t="n">
        <v>139818.2207425777</v>
      </c>
      <c r="AF22" t="n">
        <v>4.230204310366912e-06</v>
      </c>
      <c r="AG22" t="n">
        <v>10</v>
      </c>
      <c r="AH22" t="n">
        <v>126474.165991049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13.32</v>
      </c>
      <c r="E23" t="n">
        <v>7.51</v>
      </c>
      <c r="F23" t="n">
        <v>4.2</v>
      </c>
      <c r="G23" t="n">
        <v>28</v>
      </c>
      <c r="H23" t="n">
        <v>0.41</v>
      </c>
      <c r="I23" t="n">
        <v>9</v>
      </c>
      <c r="J23" t="n">
        <v>273.28</v>
      </c>
      <c r="K23" t="n">
        <v>59.89</v>
      </c>
      <c r="L23" t="n">
        <v>6.25</v>
      </c>
      <c r="M23" t="n">
        <v>7</v>
      </c>
      <c r="N23" t="n">
        <v>72.14</v>
      </c>
      <c r="O23" t="n">
        <v>33938.7</v>
      </c>
      <c r="P23" t="n">
        <v>68</v>
      </c>
      <c r="Q23" t="n">
        <v>203.56</v>
      </c>
      <c r="R23" t="n">
        <v>19.05</v>
      </c>
      <c r="S23" t="n">
        <v>13.05</v>
      </c>
      <c r="T23" t="n">
        <v>2686.85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101.4081455039013</v>
      </c>
      <c r="AB23" t="n">
        <v>138.7510984900133</v>
      </c>
      <c r="AC23" t="n">
        <v>125.5088883885535</v>
      </c>
      <c r="AD23" t="n">
        <v>101408.1455039013</v>
      </c>
      <c r="AE23" t="n">
        <v>138751.0984900133</v>
      </c>
      <c r="AF23" t="n">
        <v>4.284370070112174e-06</v>
      </c>
      <c r="AG23" t="n">
        <v>10</v>
      </c>
      <c r="AH23" t="n">
        <v>125508.8883885535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13.3111</v>
      </c>
      <c r="E24" t="n">
        <v>7.51</v>
      </c>
      <c r="F24" t="n">
        <v>4.2</v>
      </c>
      <c r="G24" t="n">
        <v>28.03</v>
      </c>
      <c r="H24" t="n">
        <v>0.42</v>
      </c>
      <c r="I24" t="n">
        <v>9</v>
      </c>
      <c r="J24" t="n">
        <v>273.76</v>
      </c>
      <c r="K24" t="n">
        <v>59.89</v>
      </c>
      <c r="L24" t="n">
        <v>6.5</v>
      </c>
      <c r="M24" t="n">
        <v>7</v>
      </c>
      <c r="N24" t="n">
        <v>72.37</v>
      </c>
      <c r="O24" t="n">
        <v>33998.16</v>
      </c>
      <c r="P24" t="n">
        <v>68.11</v>
      </c>
      <c r="Q24" t="n">
        <v>203.57</v>
      </c>
      <c r="R24" t="n">
        <v>19.15</v>
      </c>
      <c r="S24" t="n">
        <v>13.05</v>
      </c>
      <c r="T24" t="n">
        <v>2734.27</v>
      </c>
      <c r="U24" t="n">
        <v>0.68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101.4735296311329</v>
      </c>
      <c r="AB24" t="n">
        <v>138.8405599374356</v>
      </c>
      <c r="AC24" t="n">
        <v>125.5898117609938</v>
      </c>
      <c r="AD24" t="n">
        <v>101473.5296311329</v>
      </c>
      <c r="AE24" t="n">
        <v>138840.5599374356</v>
      </c>
      <c r="AF24" t="n">
        <v>4.281507390410673e-06</v>
      </c>
      <c r="AG24" t="n">
        <v>10</v>
      </c>
      <c r="AH24" t="n">
        <v>125589.8117609938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13.3038</v>
      </c>
      <c r="E25" t="n">
        <v>7.52</v>
      </c>
      <c r="F25" t="n">
        <v>4.21</v>
      </c>
      <c r="G25" t="n">
        <v>28.06</v>
      </c>
      <c r="H25" t="n">
        <v>0.44</v>
      </c>
      <c r="I25" t="n">
        <v>9</v>
      </c>
      <c r="J25" t="n">
        <v>274.24</v>
      </c>
      <c r="K25" t="n">
        <v>59.89</v>
      </c>
      <c r="L25" t="n">
        <v>6.75</v>
      </c>
      <c r="M25" t="n">
        <v>7</v>
      </c>
      <c r="N25" t="n">
        <v>72.61</v>
      </c>
      <c r="O25" t="n">
        <v>34057.71</v>
      </c>
      <c r="P25" t="n">
        <v>68.03</v>
      </c>
      <c r="Q25" t="n">
        <v>203.56</v>
      </c>
      <c r="R25" t="n">
        <v>19.27</v>
      </c>
      <c r="S25" t="n">
        <v>13.05</v>
      </c>
      <c r="T25" t="n">
        <v>2795.02</v>
      </c>
      <c r="U25" t="n">
        <v>0.68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101.4641456550709</v>
      </c>
      <c r="AB25" t="n">
        <v>138.8277203673958</v>
      </c>
      <c r="AC25" t="n">
        <v>125.5781975814981</v>
      </c>
      <c r="AD25" t="n">
        <v>101464.1456550709</v>
      </c>
      <c r="AE25" t="n">
        <v>138827.7203673958</v>
      </c>
      <c r="AF25" t="n">
        <v>4.279159349756633e-06</v>
      </c>
      <c r="AG25" t="n">
        <v>10</v>
      </c>
      <c r="AH25" t="n">
        <v>125578.1975814981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13.4399</v>
      </c>
      <c r="E26" t="n">
        <v>7.44</v>
      </c>
      <c r="F26" t="n">
        <v>4.18</v>
      </c>
      <c r="G26" t="n">
        <v>31.37</v>
      </c>
      <c r="H26" t="n">
        <v>0.45</v>
      </c>
      <c r="I26" t="n">
        <v>8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67.40000000000001</v>
      </c>
      <c r="Q26" t="n">
        <v>203.56</v>
      </c>
      <c r="R26" t="n">
        <v>18.48</v>
      </c>
      <c r="S26" t="n">
        <v>13.05</v>
      </c>
      <c r="T26" t="n">
        <v>2407.22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100.8798615128296</v>
      </c>
      <c r="AB26" t="n">
        <v>138.0282770271844</v>
      </c>
      <c r="AC26" t="n">
        <v>124.8550519916505</v>
      </c>
      <c r="AD26" t="n">
        <v>100879.8615128296</v>
      </c>
      <c r="AE26" t="n">
        <v>138028.2770271844</v>
      </c>
      <c r="AF26" t="n">
        <v>4.322935833731277e-06</v>
      </c>
      <c r="AG26" t="n">
        <v>10</v>
      </c>
      <c r="AH26" t="n">
        <v>124855.0519916505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13.4409</v>
      </c>
      <c r="E27" t="n">
        <v>7.44</v>
      </c>
      <c r="F27" t="n">
        <v>4.18</v>
      </c>
      <c r="G27" t="n">
        <v>31.37</v>
      </c>
      <c r="H27" t="n">
        <v>0.47</v>
      </c>
      <c r="I27" t="n">
        <v>8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67.34999999999999</v>
      </c>
      <c r="Q27" t="n">
        <v>203.56</v>
      </c>
      <c r="R27" t="n">
        <v>18.46</v>
      </c>
      <c r="S27" t="n">
        <v>13.05</v>
      </c>
      <c r="T27" t="n">
        <v>2394.39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100.857385347314</v>
      </c>
      <c r="AB27" t="n">
        <v>137.9975241459475</v>
      </c>
      <c r="AC27" t="n">
        <v>124.8272341222369</v>
      </c>
      <c r="AD27" t="n">
        <v>100857.3853473139</v>
      </c>
      <c r="AE27" t="n">
        <v>137997.5241459475</v>
      </c>
      <c r="AF27" t="n">
        <v>4.32325748313594e-06</v>
      </c>
      <c r="AG27" t="n">
        <v>10</v>
      </c>
      <c r="AH27" t="n">
        <v>124827.2341222369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13.4479</v>
      </c>
      <c r="E28" t="n">
        <v>7.44</v>
      </c>
      <c r="F28" t="n">
        <v>4.18</v>
      </c>
      <c r="G28" t="n">
        <v>31.34</v>
      </c>
      <c r="H28" t="n">
        <v>0.48</v>
      </c>
      <c r="I28" t="n">
        <v>8</v>
      </c>
      <c r="J28" t="n">
        <v>275.7</v>
      </c>
      <c r="K28" t="n">
        <v>59.89</v>
      </c>
      <c r="L28" t="n">
        <v>7.5</v>
      </c>
      <c r="M28" t="n">
        <v>6</v>
      </c>
      <c r="N28" t="n">
        <v>73.31</v>
      </c>
      <c r="O28" t="n">
        <v>34236.91</v>
      </c>
      <c r="P28" t="n">
        <v>67.11</v>
      </c>
      <c r="Q28" t="n">
        <v>203.56</v>
      </c>
      <c r="R28" t="n">
        <v>18.37</v>
      </c>
      <c r="S28" t="n">
        <v>13.05</v>
      </c>
      <c r="T28" t="n">
        <v>2348.05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100.7446594588087</v>
      </c>
      <c r="AB28" t="n">
        <v>137.8432876121796</v>
      </c>
      <c r="AC28" t="n">
        <v>124.6877177067794</v>
      </c>
      <c r="AD28" t="n">
        <v>100744.6594588087</v>
      </c>
      <c r="AE28" t="n">
        <v>137843.2876121796</v>
      </c>
      <c r="AF28" t="n">
        <v>4.325509028968582e-06</v>
      </c>
      <c r="AG28" t="n">
        <v>10</v>
      </c>
      <c r="AH28" t="n">
        <v>124687.7177067794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13.4419</v>
      </c>
      <c r="E29" t="n">
        <v>7.44</v>
      </c>
      <c r="F29" t="n">
        <v>4.18</v>
      </c>
      <c r="G29" t="n">
        <v>31.36</v>
      </c>
      <c r="H29" t="n">
        <v>0.5</v>
      </c>
      <c r="I29" t="n">
        <v>8</v>
      </c>
      <c r="J29" t="n">
        <v>276.18</v>
      </c>
      <c r="K29" t="n">
        <v>59.89</v>
      </c>
      <c r="L29" t="n">
        <v>7.75</v>
      </c>
      <c r="M29" t="n">
        <v>6</v>
      </c>
      <c r="N29" t="n">
        <v>73.55</v>
      </c>
      <c r="O29" t="n">
        <v>34296.82</v>
      </c>
      <c r="P29" t="n">
        <v>67.02</v>
      </c>
      <c r="Q29" t="n">
        <v>203.57</v>
      </c>
      <c r="R29" t="n">
        <v>18.42</v>
      </c>
      <c r="S29" t="n">
        <v>13.05</v>
      </c>
      <c r="T29" t="n">
        <v>2377.31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100.7215544145097</v>
      </c>
      <c r="AB29" t="n">
        <v>137.811674271247</v>
      </c>
      <c r="AC29" t="n">
        <v>124.6591214987358</v>
      </c>
      <c r="AD29" t="n">
        <v>100721.5544145097</v>
      </c>
      <c r="AE29" t="n">
        <v>137811.674271247</v>
      </c>
      <c r="AF29" t="n">
        <v>4.323579132540603e-06</v>
      </c>
      <c r="AG29" t="n">
        <v>10</v>
      </c>
      <c r="AH29" t="n">
        <v>124659.1214987358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13.5905</v>
      </c>
      <c r="E30" t="n">
        <v>7.36</v>
      </c>
      <c r="F30" t="n">
        <v>4.15</v>
      </c>
      <c r="G30" t="n">
        <v>35.58</v>
      </c>
      <c r="H30" t="n">
        <v>0.51</v>
      </c>
      <c r="I30" t="n">
        <v>7</v>
      </c>
      <c r="J30" t="n">
        <v>276.67</v>
      </c>
      <c r="K30" t="n">
        <v>59.89</v>
      </c>
      <c r="L30" t="n">
        <v>8</v>
      </c>
      <c r="M30" t="n">
        <v>5</v>
      </c>
      <c r="N30" t="n">
        <v>73.78</v>
      </c>
      <c r="O30" t="n">
        <v>34356.83</v>
      </c>
      <c r="P30" t="n">
        <v>66.34999999999999</v>
      </c>
      <c r="Q30" t="n">
        <v>203.56</v>
      </c>
      <c r="R30" t="n">
        <v>17.34</v>
      </c>
      <c r="S30" t="n">
        <v>13.05</v>
      </c>
      <c r="T30" t="n">
        <v>1838.84</v>
      </c>
      <c r="U30" t="n">
        <v>0.75</v>
      </c>
      <c r="V30" t="n">
        <v>0.9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100.1077154947821</v>
      </c>
      <c r="AB30" t="n">
        <v>136.9717927806143</v>
      </c>
      <c r="AC30" t="n">
        <v>123.8993971187877</v>
      </c>
      <c r="AD30" t="n">
        <v>100107.7154947821</v>
      </c>
      <c r="AE30" t="n">
        <v>136971.7927806143</v>
      </c>
      <c r="AF30" t="n">
        <v>4.371376234073536e-06</v>
      </c>
      <c r="AG30" t="n">
        <v>10</v>
      </c>
      <c r="AH30" t="n">
        <v>123899.3971187877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13.6327</v>
      </c>
      <c r="E31" t="n">
        <v>7.34</v>
      </c>
      <c r="F31" t="n">
        <v>4.13</v>
      </c>
      <c r="G31" t="n">
        <v>35.39</v>
      </c>
      <c r="H31" t="n">
        <v>0.53</v>
      </c>
      <c r="I31" t="n">
        <v>7</v>
      </c>
      <c r="J31" t="n">
        <v>277.16</v>
      </c>
      <c r="K31" t="n">
        <v>59.89</v>
      </c>
      <c r="L31" t="n">
        <v>8.25</v>
      </c>
      <c r="M31" t="n">
        <v>5</v>
      </c>
      <c r="N31" t="n">
        <v>74.02</v>
      </c>
      <c r="O31" t="n">
        <v>34416.93</v>
      </c>
      <c r="P31" t="n">
        <v>65.93000000000001</v>
      </c>
      <c r="Q31" t="n">
        <v>203.56</v>
      </c>
      <c r="R31" t="n">
        <v>16.7</v>
      </c>
      <c r="S31" t="n">
        <v>13.05</v>
      </c>
      <c r="T31" t="n">
        <v>1520.44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99.8367894861809</v>
      </c>
      <c r="AB31" t="n">
        <v>136.6010998632344</v>
      </c>
      <c r="AC31" t="n">
        <v>123.5640826131716</v>
      </c>
      <c r="AD31" t="n">
        <v>99836.7894861809</v>
      </c>
      <c r="AE31" t="n">
        <v>136601.0998632344</v>
      </c>
      <c r="AF31" t="n">
        <v>4.384949838950318e-06</v>
      </c>
      <c r="AG31" t="n">
        <v>10</v>
      </c>
      <c r="AH31" t="n">
        <v>123564.0826131716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13.5844</v>
      </c>
      <c r="E32" t="n">
        <v>7.36</v>
      </c>
      <c r="F32" t="n">
        <v>4.15</v>
      </c>
      <c r="G32" t="n">
        <v>35.61</v>
      </c>
      <c r="H32" t="n">
        <v>0.55</v>
      </c>
      <c r="I32" t="n">
        <v>7</v>
      </c>
      <c r="J32" t="n">
        <v>277.65</v>
      </c>
      <c r="K32" t="n">
        <v>59.89</v>
      </c>
      <c r="L32" t="n">
        <v>8.5</v>
      </c>
      <c r="M32" t="n">
        <v>5</v>
      </c>
      <c r="N32" t="n">
        <v>74.26000000000001</v>
      </c>
      <c r="O32" t="n">
        <v>34477.13</v>
      </c>
      <c r="P32" t="n">
        <v>66.31999999999999</v>
      </c>
      <c r="Q32" t="n">
        <v>203.56</v>
      </c>
      <c r="R32" t="n">
        <v>17.66</v>
      </c>
      <c r="S32" t="n">
        <v>13.05</v>
      </c>
      <c r="T32" t="n">
        <v>2001.41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100.1088228780409</v>
      </c>
      <c r="AB32" t="n">
        <v>136.9733079512433</v>
      </c>
      <c r="AC32" t="n">
        <v>123.9007676836584</v>
      </c>
      <c r="AD32" t="n">
        <v>100108.8228780409</v>
      </c>
      <c r="AE32" t="n">
        <v>136973.3079512433</v>
      </c>
      <c r="AF32" t="n">
        <v>4.369414172705092e-06</v>
      </c>
      <c r="AG32" t="n">
        <v>10</v>
      </c>
      <c r="AH32" t="n">
        <v>123900.7676836584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13.5573</v>
      </c>
      <c r="E33" t="n">
        <v>7.38</v>
      </c>
      <c r="F33" t="n">
        <v>4.17</v>
      </c>
      <c r="G33" t="n">
        <v>35.74</v>
      </c>
      <c r="H33" t="n">
        <v>0.5600000000000001</v>
      </c>
      <c r="I33" t="n">
        <v>7</v>
      </c>
      <c r="J33" t="n">
        <v>278.13</v>
      </c>
      <c r="K33" t="n">
        <v>59.89</v>
      </c>
      <c r="L33" t="n">
        <v>8.75</v>
      </c>
      <c r="M33" t="n">
        <v>5</v>
      </c>
      <c r="N33" t="n">
        <v>74.5</v>
      </c>
      <c r="O33" t="n">
        <v>34537.41</v>
      </c>
      <c r="P33" t="n">
        <v>66.48</v>
      </c>
      <c r="Q33" t="n">
        <v>203.58</v>
      </c>
      <c r="R33" t="n">
        <v>18.07</v>
      </c>
      <c r="S33" t="n">
        <v>13.05</v>
      </c>
      <c r="T33" t="n">
        <v>2204.64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100.2443368459821</v>
      </c>
      <c r="AB33" t="n">
        <v>137.1587241406346</v>
      </c>
      <c r="AC33" t="n">
        <v>124.0684880121676</v>
      </c>
      <c r="AD33" t="n">
        <v>100244.3368459821</v>
      </c>
      <c r="AE33" t="n">
        <v>137158.7241406346</v>
      </c>
      <c r="AF33" t="n">
        <v>4.360697473838722e-06</v>
      </c>
      <c r="AG33" t="n">
        <v>10</v>
      </c>
      <c r="AH33" t="n">
        <v>124068.4880121676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13.5721</v>
      </c>
      <c r="E34" t="n">
        <v>7.37</v>
      </c>
      <c r="F34" t="n">
        <v>4.16</v>
      </c>
      <c r="G34" t="n">
        <v>35.67</v>
      </c>
      <c r="H34" t="n">
        <v>0.58</v>
      </c>
      <c r="I34" t="n">
        <v>7</v>
      </c>
      <c r="J34" t="n">
        <v>278.62</v>
      </c>
      <c r="K34" t="n">
        <v>59.89</v>
      </c>
      <c r="L34" t="n">
        <v>9</v>
      </c>
      <c r="M34" t="n">
        <v>5</v>
      </c>
      <c r="N34" t="n">
        <v>74.73999999999999</v>
      </c>
      <c r="O34" t="n">
        <v>34597.8</v>
      </c>
      <c r="P34" t="n">
        <v>66.12</v>
      </c>
      <c r="Q34" t="n">
        <v>203.56</v>
      </c>
      <c r="R34" t="n">
        <v>17.83</v>
      </c>
      <c r="S34" t="n">
        <v>13.05</v>
      </c>
      <c r="T34" t="n">
        <v>2087.22</v>
      </c>
      <c r="U34" t="n">
        <v>0.73</v>
      </c>
      <c r="V34" t="n">
        <v>0.9</v>
      </c>
      <c r="W34" t="n">
        <v>0.06</v>
      </c>
      <c r="X34" t="n">
        <v>0.12</v>
      </c>
      <c r="Y34" t="n">
        <v>1</v>
      </c>
      <c r="Z34" t="n">
        <v>10</v>
      </c>
      <c r="AA34" t="n">
        <v>100.0615431425848</v>
      </c>
      <c r="AB34" t="n">
        <v>136.9086177313575</v>
      </c>
      <c r="AC34" t="n">
        <v>123.8422514075652</v>
      </c>
      <c r="AD34" t="n">
        <v>100061.5431425847</v>
      </c>
      <c r="AE34" t="n">
        <v>136908.6177313575</v>
      </c>
      <c r="AF34" t="n">
        <v>4.365457885027736e-06</v>
      </c>
      <c r="AG34" t="n">
        <v>10</v>
      </c>
      <c r="AH34" t="n">
        <v>123842.2514075652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13.5598</v>
      </c>
      <c r="E35" t="n">
        <v>7.37</v>
      </c>
      <c r="F35" t="n">
        <v>4.17</v>
      </c>
      <c r="G35" t="n">
        <v>35.72</v>
      </c>
      <c r="H35" t="n">
        <v>0.59</v>
      </c>
      <c r="I35" t="n">
        <v>7</v>
      </c>
      <c r="J35" t="n">
        <v>279.11</v>
      </c>
      <c r="K35" t="n">
        <v>59.89</v>
      </c>
      <c r="L35" t="n">
        <v>9.25</v>
      </c>
      <c r="M35" t="n">
        <v>5</v>
      </c>
      <c r="N35" t="n">
        <v>74.98</v>
      </c>
      <c r="O35" t="n">
        <v>34658.27</v>
      </c>
      <c r="P35" t="n">
        <v>66.02</v>
      </c>
      <c r="Q35" t="n">
        <v>203.56</v>
      </c>
      <c r="R35" t="n">
        <v>18.06</v>
      </c>
      <c r="S35" t="n">
        <v>13.05</v>
      </c>
      <c r="T35" t="n">
        <v>2198.38</v>
      </c>
      <c r="U35" t="n">
        <v>0.72</v>
      </c>
      <c r="V35" t="n">
        <v>0.9</v>
      </c>
      <c r="W35" t="n">
        <v>0.06</v>
      </c>
      <c r="X35" t="n">
        <v>0.13</v>
      </c>
      <c r="Y35" t="n">
        <v>1</v>
      </c>
      <c r="Z35" t="n">
        <v>10</v>
      </c>
      <c r="AA35" t="n">
        <v>100.0543106626341</v>
      </c>
      <c r="AB35" t="n">
        <v>136.8987219332145</v>
      </c>
      <c r="AC35" t="n">
        <v>123.8333000505082</v>
      </c>
      <c r="AD35" t="n">
        <v>100054.3106626341</v>
      </c>
      <c r="AE35" t="n">
        <v>136898.7219332145</v>
      </c>
      <c r="AF35" t="n">
        <v>4.36150159735038e-06</v>
      </c>
      <c r="AG35" t="n">
        <v>10</v>
      </c>
      <c r="AH35" t="n">
        <v>123833.3000505082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13.7023</v>
      </c>
      <c r="E36" t="n">
        <v>7.3</v>
      </c>
      <c r="F36" t="n">
        <v>4.14</v>
      </c>
      <c r="G36" t="n">
        <v>41.42</v>
      </c>
      <c r="H36" t="n">
        <v>0.6</v>
      </c>
      <c r="I36" t="n">
        <v>6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65.45</v>
      </c>
      <c r="Q36" t="n">
        <v>203.56</v>
      </c>
      <c r="R36" t="n">
        <v>17.18</v>
      </c>
      <c r="S36" t="n">
        <v>13.05</v>
      </c>
      <c r="T36" t="n">
        <v>1762.89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99.50542080942266</v>
      </c>
      <c r="AB36" t="n">
        <v>136.1477066207397</v>
      </c>
      <c r="AC36" t="n">
        <v>123.1539605853991</v>
      </c>
      <c r="AD36" t="n">
        <v>99505.42080942266</v>
      </c>
      <c r="AE36" t="n">
        <v>136147.7066207397</v>
      </c>
      <c r="AF36" t="n">
        <v>4.407336637514868e-06</v>
      </c>
      <c r="AG36" t="n">
        <v>10</v>
      </c>
      <c r="AH36" t="n">
        <v>123153.9605853991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13.7112</v>
      </c>
      <c r="E37" t="n">
        <v>7.29</v>
      </c>
      <c r="F37" t="n">
        <v>4.14</v>
      </c>
      <c r="G37" t="n">
        <v>41.37</v>
      </c>
      <c r="H37" t="n">
        <v>0.62</v>
      </c>
      <c r="I37" t="n">
        <v>6</v>
      </c>
      <c r="J37" t="n">
        <v>280.1</v>
      </c>
      <c r="K37" t="n">
        <v>59.89</v>
      </c>
      <c r="L37" t="n">
        <v>9.75</v>
      </c>
      <c r="M37" t="n">
        <v>4</v>
      </c>
      <c r="N37" t="n">
        <v>75.45999999999999</v>
      </c>
      <c r="O37" t="n">
        <v>34779.51</v>
      </c>
      <c r="P37" t="n">
        <v>65.33</v>
      </c>
      <c r="Q37" t="n">
        <v>203.56</v>
      </c>
      <c r="R37" t="n">
        <v>17.04</v>
      </c>
      <c r="S37" t="n">
        <v>13.05</v>
      </c>
      <c r="T37" t="n">
        <v>1694.04</v>
      </c>
      <c r="U37" t="n">
        <v>0.77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99.4392107044077</v>
      </c>
      <c r="AB37" t="n">
        <v>136.0571150340746</v>
      </c>
      <c r="AC37" t="n">
        <v>123.0720149326192</v>
      </c>
      <c r="AD37" t="n">
        <v>99439.2107044077</v>
      </c>
      <c r="AE37" t="n">
        <v>136057.1150340746</v>
      </c>
      <c r="AF37" t="n">
        <v>4.41019931721637e-06</v>
      </c>
      <c r="AG37" t="n">
        <v>10</v>
      </c>
      <c r="AH37" t="n">
        <v>123072.0149326192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13.7059</v>
      </c>
      <c r="E38" t="n">
        <v>7.3</v>
      </c>
      <c r="F38" t="n">
        <v>4.14</v>
      </c>
      <c r="G38" t="n">
        <v>41.4</v>
      </c>
      <c r="H38" t="n">
        <v>0.63</v>
      </c>
      <c r="I38" t="n">
        <v>6</v>
      </c>
      <c r="J38" t="n">
        <v>280.59</v>
      </c>
      <c r="K38" t="n">
        <v>59.89</v>
      </c>
      <c r="L38" t="n">
        <v>10</v>
      </c>
      <c r="M38" t="n">
        <v>4</v>
      </c>
      <c r="N38" t="n">
        <v>75.7</v>
      </c>
      <c r="O38" t="n">
        <v>34840.27</v>
      </c>
      <c r="P38" t="n">
        <v>65.48999999999999</v>
      </c>
      <c r="Q38" t="n">
        <v>203.56</v>
      </c>
      <c r="R38" t="n">
        <v>17.12</v>
      </c>
      <c r="S38" t="n">
        <v>13.05</v>
      </c>
      <c r="T38" t="n">
        <v>1733.59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99.51378357700297</v>
      </c>
      <c r="AB38" t="n">
        <v>136.1591489282823</v>
      </c>
      <c r="AC38" t="n">
        <v>123.1643108551693</v>
      </c>
      <c r="AD38" t="n">
        <v>99513.78357700296</v>
      </c>
      <c r="AE38" t="n">
        <v>136159.1489282823</v>
      </c>
      <c r="AF38" t="n">
        <v>4.408494575371656e-06</v>
      </c>
      <c r="AG38" t="n">
        <v>10</v>
      </c>
      <c r="AH38" t="n">
        <v>123164.3108551693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13.7091</v>
      </c>
      <c r="E39" t="n">
        <v>7.29</v>
      </c>
      <c r="F39" t="n">
        <v>4.14</v>
      </c>
      <c r="G39" t="n">
        <v>41.38</v>
      </c>
      <c r="H39" t="n">
        <v>0.65</v>
      </c>
      <c r="I39" t="n">
        <v>6</v>
      </c>
      <c r="J39" t="n">
        <v>281.08</v>
      </c>
      <c r="K39" t="n">
        <v>59.89</v>
      </c>
      <c r="L39" t="n">
        <v>10.25</v>
      </c>
      <c r="M39" t="n">
        <v>4</v>
      </c>
      <c r="N39" t="n">
        <v>75.95</v>
      </c>
      <c r="O39" t="n">
        <v>34901.13</v>
      </c>
      <c r="P39" t="n">
        <v>65.44</v>
      </c>
      <c r="Q39" t="n">
        <v>203.56</v>
      </c>
      <c r="R39" t="n">
        <v>17.05</v>
      </c>
      <c r="S39" t="n">
        <v>13.05</v>
      </c>
      <c r="T39" t="n">
        <v>1702.04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99.48725136364885</v>
      </c>
      <c r="AB39" t="n">
        <v>136.1228463834526</v>
      </c>
      <c r="AC39" t="n">
        <v>123.1314729742672</v>
      </c>
      <c r="AD39" t="n">
        <v>99487.25136364886</v>
      </c>
      <c r="AE39" t="n">
        <v>136122.8463834526</v>
      </c>
      <c r="AF39" t="n">
        <v>4.409523853466577e-06</v>
      </c>
      <c r="AG39" t="n">
        <v>10</v>
      </c>
      <c r="AH39" t="n">
        <v>123131.4729742671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13.7127</v>
      </c>
      <c r="E40" t="n">
        <v>7.29</v>
      </c>
      <c r="F40" t="n">
        <v>4.14</v>
      </c>
      <c r="G40" t="n">
        <v>41.36</v>
      </c>
      <c r="H40" t="n">
        <v>0.66</v>
      </c>
      <c r="I40" t="n">
        <v>6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65.34999999999999</v>
      </c>
      <c r="Q40" t="n">
        <v>203.57</v>
      </c>
      <c r="R40" t="n">
        <v>16.92</v>
      </c>
      <c r="S40" t="n">
        <v>13.05</v>
      </c>
      <c r="T40" t="n">
        <v>1632.6</v>
      </c>
      <c r="U40" t="n">
        <v>0.77</v>
      </c>
      <c r="V40" t="n">
        <v>0.9</v>
      </c>
      <c r="W40" t="n">
        <v>0.07000000000000001</v>
      </c>
      <c r="X40" t="n">
        <v>0.1</v>
      </c>
      <c r="Y40" t="n">
        <v>1</v>
      </c>
      <c r="Z40" t="n">
        <v>10</v>
      </c>
      <c r="AA40" t="n">
        <v>99.44402355676029</v>
      </c>
      <c r="AB40" t="n">
        <v>136.0637001909915</v>
      </c>
      <c r="AC40" t="n">
        <v>123.0779716114023</v>
      </c>
      <c r="AD40" t="n">
        <v>99444.02355676028</v>
      </c>
      <c r="AE40" t="n">
        <v>136063.7001909915</v>
      </c>
      <c r="AF40" t="n">
        <v>4.410681791323364e-06</v>
      </c>
      <c r="AG40" t="n">
        <v>10</v>
      </c>
      <c r="AH40" t="n">
        <v>123077.9716114023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13.7457</v>
      </c>
      <c r="E41" t="n">
        <v>7.28</v>
      </c>
      <c r="F41" t="n">
        <v>4.12</v>
      </c>
      <c r="G41" t="n">
        <v>41.19</v>
      </c>
      <c r="H41" t="n">
        <v>0.68</v>
      </c>
      <c r="I41" t="n">
        <v>6</v>
      </c>
      <c r="J41" t="n">
        <v>282.07</v>
      </c>
      <c r="K41" t="n">
        <v>59.89</v>
      </c>
      <c r="L41" t="n">
        <v>10.75</v>
      </c>
      <c r="M41" t="n">
        <v>4</v>
      </c>
      <c r="N41" t="n">
        <v>76.44</v>
      </c>
      <c r="O41" t="n">
        <v>35023.13</v>
      </c>
      <c r="P41" t="n">
        <v>64.78</v>
      </c>
      <c r="Q41" t="n">
        <v>203.56</v>
      </c>
      <c r="R41" t="n">
        <v>16.41</v>
      </c>
      <c r="S41" t="n">
        <v>13.05</v>
      </c>
      <c r="T41" t="n">
        <v>1378.93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99.13709625466674</v>
      </c>
      <c r="AB41" t="n">
        <v>135.6437487155904</v>
      </c>
      <c r="AC41" t="n">
        <v>122.6980997154077</v>
      </c>
      <c r="AD41" t="n">
        <v>99137.09625466674</v>
      </c>
      <c r="AE41" t="n">
        <v>135643.7487155904</v>
      </c>
      <c r="AF41" t="n">
        <v>4.421296221677245e-06</v>
      </c>
      <c r="AG41" t="n">
        <v>10</v>
      </c>
      <c r="AH41" t="n">
        <v>122698.0997154077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13.7185</v>
      </c>
      <c r="E42" t="n">
        <v>7.29</v>
      </c>
      <c r="F42" t="n">
        <v>4.13</v>
      </c>
      <c r="G42" t="n">
        <v>41.33</v>
      </c>
      <c r="H42" t="n">
        <v>0.6899999999999999</v>
      </c>
      <c r="I42" t="n">
        <v>6</v>
      </c>
      <c r="J42" t="n">
        <v>282.57</v>
      </c>
      <c r="K42" t="n">
        <v>59.89</v>
      </c>
      <c r="L42" t="n">
        <v>11</v>
      </c>
      <c r="M42" t="n">
        <v>4</v>
      </c>
      <c r="N42" t="n">
        <v>76.68000000000001</v>
      </c>
      <c r="O42" t="n">
        <v>35084.28</v>
      </c>
      <c r="P42" t="n">
        <v>64.79000000000001</v>
      </c>
      <c r="Q42" t="n">
        <v>203.56</v>
      </c>
      <c r="R42" t="n">
        <v>16.95</v>
      </c>
      <c r="S42" t="n">
        <v>13.05</v>
      </c>
      <c r="T42" t="n">
        <v>1650.08</v>
      </c>
      <c r="U42" t="n">
        <v>0.77</v>
      </c>
      <c r="V42" t="n">
        <v>0.9</v>
      </c>
      <c r="W42" t="n">
        <v>0.06</v>
      </c>
      <c r="X42" t="n">
        <v>0.09</v>
      </c>
      <c r="Y42" t="n">
        <v>1</v>
      </c>
      <c r="Z42" t="n">
        <v>10</v>
      </c>
      <c r="AA42" t="n">
        <v>99.20344722861837</v>
      </c>
      <c r="AB42" t="n">
        <v>135.7345330453493</v>
      </c>
      <c r="AC42" t="n">
        <v>122.7802197161511</v>
      </c>
      <c r="AD42" t="n">
        <v>99203.44722861837</v>
      </c>
      <c r="AE42" t="n">
        <v>135734.5330453493</v>
      </c>
      <c r="AF42" t="n">
        <v>4.41254735787041e-06</v>
      </c>
      <c r="AG42" t="n">
        <v>10</v>
      </c>
      <c r="AH42" t="n">
        <v>122780.2197161511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13.6835</v>
      </c>
      <c r="E43" t="n">
        <v>7.31</v>
      </c>
      <c r="F43" t="n">
        <v>4.15</v>
      </c>
      <c r="G43" t="n">
        <v>41.52</v>
      </c>
      <c r="H43" t="n">
        <v>0.71</v>
      </c>
      <c r="I43" t="n">
        <v>6</v>
      </c>
      <c r="J43" t="n">
        <v>283.06</v>
      </c>
      <c r="K43" t="n">
        <v>59.89</v>
      </c>
      <c r="L43" t="n">
        <v>11.25</v>
      </c>
      <c r="M43" t="n">
        <v>4</v>
      </c>
      <c r="N43" t="n">
        <v>76.93000000000001</v>
      </c>
      <c r="O43" t="n">
        <v>35145.53</v>
      </c>
      <c r="P43" t="n">
        <v>64.93000000000001</v>
      </c>
      <c r="Q43" t="n">
        <v>203.56</v>
      </c>
      <c r="R43" t="n">
        <v>17.55</v>
      </c>
      <c r="S43" t="n">
        <v>13.05</v>
      </c>
      <c r="T43" t="n">
        <v>1951.8</v>
      </c>
      <c r="U43" t="n">
        <v>0.74</v>
      </c>
      <c r="V43" t="n">
        <v>0.9</v>
      </c>
      <c r="W43" t="n">
        <v>0.06</v>
      </c>
      <c r="X43" t="n">
        <v>0.11</v>
      </c>
      <c r="Y43" t="n">
        <v>1</v>
      </c>
      <c r="Z43" t="n">
        <v>10</v>
      </c>
      <c r="AA43" t="n">
        <v>99.34431765757734</v>
      </c>
      <c r="AB43" t="n">
        <v>135.9272781810156</v>
      </c>
      <c r="AC43" t="n">
        <v>122.954569526589</v>
      </c>
      <c r="AD43" t="n">
        <v>99344.31765757734</v>
      </c>
      <c r="AE43" t="n">
        <v>135927.2781810156</v>
      </c>
      <c r="AF43" t="n">
        <v>4.401289628707203e-06</v>
      </c>
      <c r="AG43" t="n">
        <v>10</v>
      </c>
      <c r="AH43" t="n">
        <v>122954.569526589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13.8414</v>
      </c>
      <c r="E44" t="n">
        <v>7.22</v>
      </c>
      <c r="F44" t="n">
        <v>4.12</v>
      </c>
      <c r="G44" t="n">
        <v>49.43</v>
      </c>
      <c r="H44" t="n">
        <v>0.72</v>
      </c>
      <c r="I44" t="n">
        <v>5</v>
      </c>
      <c r="J44" t="n">
        <v>283.56</v>
      </c>
      <c r="K44" t="n">
        <v>59.89</v>
      </c>
      <c r="L44" t="n">
        <v>11.5</v>
      </c>
      <c r="M44" t="n">
        <v>3</v>
      </c>
      <c r="N44" t="n">
        <v>77.18000000000001</v>
      </c>
      <c r="O44" t="n">
        <v>35206.88</v>
      </c>
      <c r="P44" t="n">
        <v>64.06999999999999</v>
      </c>
      <c r="Q44" t="n">
        <v>203.56</v>
      </c>
      <c r="R44" t="n">
        <v>16.47</v>
      </c>
      <c r="S44" t="n">
        <v>13.05</v>
      </c>
      <c r="T44" t="n">
        <v>1416.04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98.66256362270052</v>
      </c>
      <c r="AB44" t="n">
        <v>134.9944722336323</v>
      </c>
      <c r="AC44" t="n">
        <v>122.1107892696223</v>
      </c>
      <c r="AD44" t="n">
        <v>98662.56362270052</v>
      </c>
      <c r="AE44" t="n">
        <v>134994.4722336323</v>
      </c>
      <c r="AF44" t="n">
        <v>4.452078069703502e-06</v>
      </c>
      <c r="AG44" t="n">
        <v>10</v>
      </c>
      <c r="AH44" t="n">
        <v>122110.7892696223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13.8467</v>
      </c>
      <c r="E45" t="n">
        <v>7.22</v>
      </c>
      <c r="F45" t="n">
        <v>4.12</v>
      </c>
      <c r="G45" t="n">
        <v>49.39</v>
      </c>
      <c r="H45" t="n">
        <v>0.74</v>
      </c>
      <c r="I45" t="n">
        <v>5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64.09999999999999</v>
      </c>
      <c r="Q45" t="n">
        <v>203.57</v>
      </c>
      <c r="R45" t="n">
        <v>16.39</v>
      </c>
      <c r="S45" t="n">
        <v>13.05</v>
      </c>
      <c r="T45" t="n">
        <v>1375.87</v>
      </c>
      <c r="U45" t="n">
        <v>0.8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98.66371913432074</v>
      </c>
      <c r="AB45" t="n">
        <v>134.9960532556086</v>
      </c>
      <c r="AC45" t="n">
        <v>122.1122194010802</v>
      </c>
      <c r="AD45" t="n">
        <v>98663.71913432074</v>
      </c>
      <c r="AE45" t="n">
        <v>134996.0532556087</v>
      </c>
      <c r="AF45" t="n">
        <v>4.453782811548217e-06</v>
      </c>
      <c r="AG45" t="n">
        <v>10</v>
      </c>
      <c r="AH45" t="n">
        <v>122112.2194010802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13.8297</v>
      </c>
      <c r="E46" t="n">
        <v>7.23</v>
      </c>
      <c r="F46" t="n">
        <v>4.12</v>
      </c>
      <c r="G46" t="n">
        <v>49.5</v>
      </c>
      <c r="H46" t="n">
        <v>0.75</v>
      </c>
      <c r="I46" t="n">
        <v>5</v>
      </c>
      <c r="J46" t="n">
        <v>284.56</v>
      </c>
      <c r="K46" t="n">
        <v>59.89</v>
      </c>
      <c r="L46" t="n">
        <v>12</v>
      </c>
      <c r="M46" t="n">
        <v>3</v>
      </c>
      <c r="N46" t="n">
        <v>77.67</v>
      </c>
      <c r="O46" t="n">
        <v>35329.87</v>
      </c>
      <c r="P46" t="n">
        <v>64.29000000000001</v>
      </c>
      <c r="Q46" t="n">
        <v>203.56</v>
      </c>
      <c r="R46" t="n">
        <v>16.65</v>
      </c>
      <c r="S46" t="n">
        <v>13.05</v>
      </c>
      <c r="T46" t="n">
        <v>1506.62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98.77263914760488</v>
      </c>
      <c r="AB46" t="n">
        <v>135.1450824229958</v>
      </c>
      <c r="AC46" t="n">
        <v>122.2470254338957</v>
      </c>
      <c r="AD46" t="n">
        <v>98772.63914760487</v>
      </c>
      <c r="AE46" t="n">
        <v>135145.0824229958</v>
      </c>
      <c r="AF46" t="n">
        <v>4.448314771668944e-06</v>
      </c>
      <c r="AG46" t="n">
        <v>10</v>
      </c>
      <c r="AH46" t="n">
        <v>122247.0254338957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13.8424</v>
      </c>
      <c r="E47" t="n">
        <v>7.22</v>
      </c>
      <c r="F47" t="n">
        <v>4.12</v>
      </c>
      <c r="G47" t="n">
        <v>49.42</v>
      </c>
      <c r="H47" t="n">
        <v>0.77</v>
      </c>
      <c r="I47" t="n">
        <v>5</v>
      </c>
      <c r="J47" t="n">
        <v>285.06</v>
      </c>
      <c r="K47" t="n">
        <v>59.89</v>
      </c>
      <c r="L47" t="n">
        <v>12.25</v>
      </c>
      <c r="M47" t="n">
        <v>3</v>
      </c>
      <c r="N47" t="n">
        <v>77.92</v>
      </c>
      <c r="O47" t="n">
        <v>35391.51</v>
      </c>
      <c r="P47" t="n">
        <v>64.34999999999999</v>
      </c>
      <c r="Q47" t="n">
        <v>203.56</v>
      </c>
      <c r="R47" t="n">
        <v>16.42</v>
      </c>
      <c r="S47" t="n">
        <v>13.05</v>
      </c>
      <c r="T47" t="n">
        <v>1390.38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98.77063474706534</v>
      </c>
      <c r="AB47" t="n">
        <v>135.1423399137497</v>
      </c>
      <c r="AC47" t="n">
        <v>122.2445446658829</v>
      </c>
      <c r="AD47" t="n">
        <v>98770.63474706534</v>
      </c>
      <c r="AE47" t="n">
        <v>135142.3399137497</v>
      </c>
      <c r="AF47" t="n">
        <v>4.452399719108165e-06</v>
      </c>
      <c r="AG47" t="n">
        <v>10</v>
      </c>
      <c r="AH47" t="n">
        <v>122244.5446658829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13.8462</v>
      </c>
      <c r="E48" t="n">
        <v>7.22</v>
      </c>
      <c r="F48" t="n">
        <v>4.12</v>
      </c>
      <c r="G48" t="n">
        <v>49.4</v>
      </c>
      <c r="H48" t="n">
        <v>0.78</v>
      </c>
      <c r="I48" t="n">
        <v>5</v>
      </c>
      <c r="J48" t="n">
        <v>285.56</v>
      </c>
      <c r="K48" t="n">
        <v>59.89</v>
      </c>
      <c r="L48" t="n">
        <v>12.5</v>
      </c>
      <c r="M48" t="n">
        <v>3</v>
      </c>
      <c r="N48" t="n">
        <v>78.17</v>
      </c>
      <c r="O48" t="n">
        <v>35453.26</v>
      </c>
      <c r="P48" t="n">
        <v>64.22</v>
      </c>
      <c r="Q48" t="n">
        <v>203.56</v>
      </c>
      <c r="R48" t="n">
        <v>16.41</v>
      </c>
      <c r="S48" t="n">
        <v>13.05</v>
      </c>
      <c r="T48" t="n">
        <v>1385.22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98.71188599159647</v>
      </c>
      <c r="AB48" t="n">
        <v>135.0619572747051</v>
      </c>
      <c r="AC48" t="n">
        <v>122.1718336330909</v>
      </c>
      <c r="AD48" t="n">
        <v>98711.88599159647</v>
      </c>
      <c r="AE48" t="n">
        <v>135061.9572747051</v>
      </c>
      <c r="AF48" t="n">
        <v>4.453621986845885e-06</v>
      </c>
      <c r="AG48" t="n">
        <v>10</v>
      </c>
      <c r="AH48" t="n">
        <v>122171.8336330909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13.844</v>
      </c>
      <c r="E49" t="n">
        <v>7.22</v>
      </c>
      <c r="F49" t="n">
        <v>4.12</v>
      </c>
      <c r="G49" t="n">
        <v>49.41</v>
      </c>
      <c r="H49" t="n">
        <v>0.79</v>
      </c>
      <c r="I49" t="n">
        <v>5</v>
      </c>
      <c r="J49" t="n">
        <v>286.06</v>
      </c>
      <c r="K49" t="n">
        <v>59.89</v>
      </c>
      <c r="L49" t="n">
        <v>12.75</v>
      </c>
      <c r="M49" t="n">
        <v>3</v>
      </c>
      <c r="N49" t="n">
        <v>78.42</v>
      </c>
      <c r="O49" t="n">
        <v>35515.1</v>
      </c>
      <c r="P49" t="n">
        <v>64.26000000000001</v>
      </c>
      <c r="Q49" t="n">
        <v>203.56</v>
      </c>
      <c r="R49" t="n">
        <v>16.38</v>
      </c>
      <c r="S49" t="n">
        <v>13.05</v>
      </c>
      <c r="T49" t="n">
        <v>1368.57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98.73203285080913</v>
      </c>
      <c r="AB49" t="n">
        <v>135.0895230962965</v>
      </c>
      <c r="AC49" t="n">
        <v>122.1967686113585</v>
      </c>
      <c r="AD49" t="n">
        <v>98732.03285080913</v>
      </c>
      <c r="AE49" t="n">
        <v>135089.5230962965</v>
      </c>
      <c r="AF49" t="n">
        <v>4.452914358155626e-06</v>
      </c>
      <c r="AG49" t="n">
        <v>10</v>
      </c>
      <c r="AH49" t="n">
        <v>122196.7686113585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13.8632</v>
      </c>
      <c r="E50" t="n">
        <v>7.21</v>
      </c>
      <c r="F50" t="n">
        <v>4.11</v>
      </c>
      <c r="G50" t="n">
        <v>49.29</v>
      </c>
      <c r="H50" t="n">
        <v>0.8100000000000001</v>
      </c>
      <c r="I50" t="n">
        <v>5</v>
      </c>
      <c r="J50" t="n">
        <v>286.56</v>
      </c>
      <c r="K50" t="n">
        <v>59.89</v>
      </c>
      <c r="L50" t="n">
        <v>13</v>
      </c>
      <c r="M50" t="n">
        <v>3</v>
      </c>
      <c r="N50" t="n">
        <v>78.68000000000001</v>
      </c>
      <c r="O50" t="n">
        <v>35577.18</v>
      </c>
      <c r="P50" t="n">
        <v>63.97</v>
      </c>
      <c r="Q50" t="n">
        <v>203.56</v>
      </c>
      <c r="R50" t="n">
        <v>15.99</v>
      </c>
      <c r="S50" t="n">
        <v>13.05</v>
      </c>
      <c r="T50" t="n">
        <v>1175.57</v>
      </c>
      <c r="U50" t="n">
        <v>0.82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98.57332970710735</v>
      </c>
      <c r="AB50" t="n">
        <v>134.8723784535953</v>
      </c>
      <c r="AC50" t="n">
        <v>122.0003479485922</v>
      </c>
      <c r="AD50" t="n">
        <v>98573.32970710735</v>
      </c>
      <c r="AE50" t="n">
        <v>134872.3784535953</v>
      </c>
      <c r="AF50" t="n">
        <v>4.459090026725157e-06</v>
      </c>
      <c r="AG50" t="n">
        <v>10</v>
      </c>
      <c r="AH50" t="n">
        <v>122000.3479485922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13.8728</v>
      </c>
      <c r="E51" t="n">
        <v>7.21</v>
      </c>
      <c r="F51" t="n">
        <v>4.1</v>
      </c>
      <c r="G51" t="n">
        <v>49.23</v>
      </c>
      <c r="H51" t="n">
        <v>0.82</v>
      </c>
      <c r="I51" t="n">
        <v>5</v>
      </c>
      <c r="J51" t="n">
        <v>287.07</v>
      </c>
      <c r="K51" t="n">
        <v>59.89</v>
      </c>
      <c r="L51" t="n">
        <v>13.25</v>
      </c>
      <c r="M51" t="n">
        <v>3</v>
      </c>
      <c r="N51" t="n">
        <v>78.93000000000001</v>
      </c>
      <c r="O51" t="n">
        <v>35639.23</v>
      </c>
      <c r="P51" t="n">
        <v>63.77</v>
      </c>
      <c r="Q51" t="n">
        <v>203.56</v>
      </c>
      <c r="R51" t="n">
        <v>15.97</v>
      </c>
      <c r="S51" t="n">
        <v>13.05</v>
      </c>
      <c r="T51" t="n">
        <v>1166.54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98.46942610478496</v>
      </c>
      <c r="AB51" t="n">
        <v>134.7302129609944</v>
      </c>
      <c r="AC51" t="n">
        <v>121.8717505310747</v>
      </c>
      <c r="AD51" t="n">
        <v>98469.42610478496</v>
      </c>
      <c r="AE51" t="n">
        <v>134730.2129609944</v>
      </c>
      <c r="AF51" t="n">
        <v>4.462177861009922e-06</v>
      </c>
      <c r="AG51" t="n">
        <v>10</v>
      </c>
      <c r="AH51" t="n">
        <v>121871.7505310746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13.8467</v>
      </c>
      <c r="E52" t="n">
        <v>7.22</v>
      </c>
      <c r="F52" t="n">
        <v>4.12</v>
      </c>
      <c r="G52" t="n">
        <v>49.39</v>
      </c>
      <c r="H52" t="n">
        <v>0.84</v>
      </c>
      <c r="I52" t="n">
        <v>5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63.87</v>
      </c>
      <c r="Q52" t="n">
        <v>203.57</v>
      </c>
      <c r="R52" t="n">
        <v>16.4</v>
      </c>
      <c r="S52" t="n">
        <v>13.05</v>
      </c>
      <c r="T52" t="n">
        <v>1381.03</v>
      </c>
      <c r="U52" t="n">
        <v>0.8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98.57332572142087</v>
      </c>
      <c r="AB52" t="n">
        <v>134.8723730002032</v>
      </c>
      <c r="AC52" t="n">
        <v>122.0003430156643</v>
      </c>
      <c r="AD52" t="n">
        <v>98573.32572142087</v>
      </c>
      <c r="AE52" t="n">
        <v>134872.3730002032</v>
      </c>
      <c r="AF52" t="n">
        <v>4.453782811548217e-06</v>
      </c>
      <c r="AG52" t="n">
        <v>10</v>
      </c>
      <c r="AH52" t="n">
        <v>122000.3430156643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13.8206</v>
      </c>
      <c r="E53" t="n">
        <v>7.24</v>
      </c>
      <c r="F53" t="n">
        <v>4.13</v>
      </c>
      <c r="G53" t="n">
        <v>49.56</v>
      </c>
      <c r="H53" t="n">
        <v>0.85</v>
      </c>
      <c r="I53" t="n">
        <v>5</v>
      </c>
      <c r="J53" t="n">
        <v>288.08</v>
      </c>
      <c r="K53" t="n">
        <v>59.89</v>
      </c>
      <c r="L53" t="n">
        <v>13.75</v>
      </c>
      <c r="M53" t="n">
        <v>3</v>
      </c>
      <c r="N53" t="n">
        <v>79.44</v>
      </c>
      <c r="O53" t="n">
        <v>35763.64</v>
      </c>
      <c r="P53" t="n">
        <v>63.84</v>
      </c>
      <c r="Q53" t="n">
        <v>203.56</v>
      </c>
      <c r="R53" t="n">
        <v>16.89</v>
      </c>
      <c r="S53" t="n">
        <v>13.05</v>
      </c>
      <c r="T53" t="n">
        <v>1623.21</v>
      </c>
      <c r="U53" t="n">
        <v>0.77</v>
      </c>
      <c r="V53" t="n">
        <v>0.9</v>
      </c>
      <c r="W53" t="n">
        <v>0.06</v>
      </c>
      <c r="X53" t="n">
        <v>0.09</v>
      </c>
      <c r="Y53" t="n">
        <v>1</v>
      </c>
      <c r="Z53" t="n">
        <v>10</v>
      </c>
      <c r="AA53" t="n">
        <v>98.62012238460044</v>
      </c>
      <c r="AB53" t="n">
        <v>134.9364022592885</v>
      </c>
      <c r="AC53" t="n">
        <v>122.0582614121281</v>
      </c>
      <c r="AD53" t="n">
        <v>98620.12238460043</v>
      </c>
      <c r="AE53" t="n">
        <v>134936.4022592885</v>
      </c>
      <c r="AF53" t="n">
        <v>4.445387762086511e-06</v>
      </c>
      <c r="AG53" t="n">
        <v>10</v>
      </c>
      <c r="AH53" t="n">
        <v>122058.2614121281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13.8323</v>
      </c>
      <c r="E54" t="n">
        <v>7.23</v>
      </c>
      <c r="F54" t="n">
        <v>4.12</v>
      </c>
      <c r="G54" t="n">
        <v>49.48</v>
      </c>
      <c r="H54" t="n">
        <v>0.86</v>
      </c>
      <c r="I54" t="n">
        <v>5</v>
      </c>
      <c r="J54" t="n">
        <v>288.58</v>
      </c>
      <c r="K54" t="n">
        <v>59.89</v>
      </c>
      <c r="L54" t="n">
        <v>14</v>
      </c>
      <c r="M54" t="n">
        <v>3</v>
      </c>
      <c r="N54" t="n">
        <v>79.69</v>
      </c>
      <c r="O54" t="n">
        <v>35826</v>
      </c>
      <c r="P54" t="n">
        <v>63.61</v>
      </c>
      <c r="Q54" t="n">
        <v>203.6</v>
      </c>
      <c r="R54" t="n">
        <v>16.6</v>
      </c>
      <c r="S54" t="n">
        <v>13.05</v>
      </c>
      <c r="T54" t="n">
        <v>1481.45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98.49986757992033</v>
      </c>
      <c r="AB54" t="n">
        <v>134.7718643302577</v>
      </c>
      <c r="AC54" t="n">
        <v>121.9094267521135</v>
      </c>
      <c r="AD54" t="n">
        <v>98499.86757992033</v>
      </c>
      <c r="AE54" t="n">
        <v>134771.8643302577</v>
      </c>
      <c r="AF54" t="n">
        <v>4.449151060121068e-06</v>
      </c>
      <c r="AG54" t="n">
        <v>10</v>
      </c>
      <c r="AH54" t="n">
        <v>121909.4267521135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13.8323</v>
      </c>
      <c r="E55" t="n">
        <v>7.23</v>
      </c>
      <c r="F55" t="n">
        <v>4.12</v>
      </c>
      <c r="G55" t="n">
        <v>49.48</v>
      </c>
      <c r="H55" t="n">
        <v>0.88</v>
      </c>
      <c r="I55" t="n">
        <v>5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63.3</v>
      </c>
      <c r="Q55" t="n">
        <v>203.56</v>
      </c>
      <c r="R55" t="n">
        <v>16.67</v>
      </c>
      <c r="S55" t="n">
        <v>13.05</v>
      </c>
      <c r="T55" t="n">
        <v>1515.42</v>
      </c>
      <c r="U55" t="n">
        <v>0.78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98.37790614503552</v>
      </c>
      <c r="AB55" t="n">
        <v>134.6049913144896</v>
      </c>
      <c r="AC55" t="n">
        <v>121.7584798627626</v>
      </c>
      <c r="AD55" t="n">
        <v>98377.90614503552</v>
      </c>
      <c r="AE55" t="n">
        <v>134604.9913144896</v>
      </c>
      <c r="AF55" t="n">
        <v>4.449151060121068e-06</v>
      </c>
      <c r="AG55" t="n">
        <v>10</v>
      </c>
      <c r="AH55" t="n">
        <v>121758.4798627626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13.8206</v>
      </c>
      <c r="E56" t="n">
        <v>7.24</v>
      </c>
      <c r="F56" t="n">
        <v>4.13</v>
      </c>
      <c r="G56" t="n">
        <v>49.56</v>
      </c>
      <c r="H56" t="n">
        <v>0.89</v>
      </c>
      <c r="I56" t="n">
        <v>5</v>
      </c>
      <c r="J56" t="n">
        <v>289.6</v>
      </c>
      <c r="K56" t="n">
        <v>59.89</v>
      </c>
      <c r="L56" t="n">
        <v>14.5</v>
      </c>
      <c r="M56" t="n">
        <v>3</v>
      </c>
      <c r="N56" t="n">
        <v>80.20999999999999</v>
      </c>
      <c r="O56" t="n">
        <v>35951.04</v>
      </c>
      <c r="P56" t="n">
        <v>63.16</v>
      </c>
      <c r="Q56" t="n">
        <v>203.58</v>
      </c>
      <c r="R56" t="n">
        <v>16.83</v>
      </c>
      <c r="S56" t="n">
        <v>13.05</v>
      </c>
      <c r="T56" t="n">
        <v>1597.19</v>
      </c>
      <c r="U56" t="n">
        <v>0.78</v>
      </c>
      <c r="V56" t="n">
        <v>0.9</v>
      </c>
      <c r="W56" t="n">
        <v>0.06</v>
      </c>
      <c r="X56" t="n">
        <v>0.09</v>
      </c>
      <c r="Y56" t="n">
        <v>1</v>
      </c>
      <c r="Z56" t="n">
        <v>10</v>
      </c>
      <c r="AA56" t="n">
        <v>98.35236759641961</v>
      </c>
      <c r="AB56" t="n">
        <v>134.5700483455921</v>
      </c>
      <c r="AC56" t="n">
        <v>121.7268718017738</v>
      </c>
      <c r="AD56" t="n">
        <v>98352.36759641962</v>
      </c>
      <c r="AE56" t="n">
        <v>134570.0483455921</v>
      </c>
      <c r="AF56" t="n">
        <v>4.445387762086511e-06</v>
      </c>
      <c r="AG56" t="n">
        <v>10</v>
      </c>
      <c r="AH56" t="n">
        <v>121726.8718017738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13.8329</v>
      </c>
      <c r="E57" t="n">
        <v>7.23</v>
      </c>
      <c r="F57" t="n">
        <v>4.12</v>
      </c>
      <c r="G57" t="n">
        <v>49.48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62.91</v>
      </c>
      <c r="Q57" t="n">
        <v>203.56</v>
      </c>
      <c r="R57" t="n">
        <v>16.6</v>
      </c>
      <c r="S57" t="n">
        <v>13.05</v>
      </c>
      <c r="T57" t="n">
        <v>1480.62</v>
      </c>
      <c r="U57" t="n">
        <v>0.79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98.22328463785108</v>
      </c>
      <c r="AB57" t="n">
        <v>134.3934313469405</v>
      </c>
      <c r="AC57" t="n">
        <v>121.56711088159</v>
      </c>
      <c r="AD57" t="n">
        <v>98223.28463785107</v>
      </c>
      <c r="AE57" t="n">
        <v>134393.4313469405</v>
      </c>
      <c r="AF57" t="n">
        <v>4.449344049763866e-06</v>
      </c>
      <c r="AG57" t="n">
        <v>10</v>
      </c>
      <c r="AH57" t="n">
        <v>121567.11088159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13.9833</v>
      </c>
      <c r="E58" t="n">
        <v>7.15</v>
      </c>
      <c r="F58" t="n">
        <v>4.1</v>
      </c>
      <c r="G58" t="n">
        <v>61.44</v>
      </c>
      <c r="H58" t="n">
        <v>0.92</v>
      </c>
      <c r="I58" t="n">
        <v>4</v>
      </c>
      <c r="J58" t="n">
        <v>290.61</v>
      </c>
      <c r="K58" t="n">
        <v>59.89</v>
      </c>
      <c r="L58" t="n">
        <v>15</v>
      </c>
      <c r="M58" t="n">
        <v>2</v>
      </c>
      <c r="N58" t="n">
        <v>80.73</v>
      </c>
      <c r="O58" t="n">
        <v>36076.5</v>
      </c>
      <c r="P58" t="n">
        <v>62.26</v>
      </c>
      <c r="Q58" t="n">
        <v>203.56</v>
      </c>
      <c r="R58" t="n">
        <v>15.69</v>
      </c>
      <c r="S58" t="n">
        <v>13.05</v>
      </c>
      <c r="T58" t="n">
        <v>1030.08</v>
      </c>
      <c r="U58" t="n">
        <v>0.83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97.66373492843167</v>
      </c>
      <c r="AB58" t="n">
        <v>133.6278307489223</v>
      </c>
      <c r="AC58" t="n">
        <v>120.8745781301192</v>
      </c>
      <c r="AD58" t="n">
        <v>97663.73492843166</v>
      </c>
      <c r="AE58" t="n">
        <v>133627.8307489223</v>
      </c>
      <c r="AF58" t="n">
        <v>4.497720120225193e-06</v>
      </c>
      <c r="AG58" t="n">
        <v>10</v>
      </c>
      <c r="AH58" t="n">
        <v>120874.5781301192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14.004</v>
      </c>
      <c r="E59" t="n">
        <v>7.14</v>
      </c>
      <c r="F59" t="n">
        <v>4.09</v>
      </c>
      <c r="G59" t="n">
        <v>61.28</v>
      </c>
      <c r="H59" t="n">
        <v>0.93</v>
      </c>
      <c r="I59" t="n">
        <v>4</v>
      </c>
      <c r="J59" t="n">
        <v>291.12</v>
      </c>
      <c r="K59" t="n">
        <v>59.89</v>
      </c>
      <c r="L59" t="n">
        <v>15.25</v>
      </c>
      <c r="M59" t="n">
        <v>2</v>
      </c>
      <c r="N59" t="n">
        <v>80.98999999999999</v>
      </c>
      <c r="O59" t="n">
        <v>36139.39</v>
      </c>
      <c r="P59" t="n">
        <v>62.07</v>
      </c>
      <c r="Q59" t="n">
        <v>203.56</v>
      </c>
      <c r="R59" t="n">
        <v>15.33</v>
      </c>
      <c r="S59" t="n">
        <v>13.05</v>
      </c>
      <c r="T59" t="n">
        <v>849.08</v>
      </c>
      <c r="U59" t="n">
        <v>0.85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97.54408304310026</v>
      </c>
      <c r="AB59" t="n">
        <v>133.4641177607433</v>
      </c>
      <c r="AC59" t="n">
        <v>120.7264896797593</v>
      </c>
      <c r="AD59" t="n">
        <v>97544.08304310025</v>
      </c>
      <c r="AE59" t="n">
        <v>133464.1177607433</v>
      </c>
      <c r="AF59" t="n">
        <v>4.504378262901718e-06</v>
      </c>
      <c r="AG59" t="n">
        <v>10</v>
      </c>
      <c r="AH59" t="n">
        <v>120726.4896797593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14.0078</v>
      </c>
      <c r="E60" t="n">
        <v>7.14</v>
      </c>
      <c r="F60" t="n">
        <v>4.08</v>
      </c>
      <c r="G60" t="n">
        <v>61.25</v>
      </c>
      <c r="H60" t="n">
        <v>0.95</v>
      </c>
      <c r="I60" t="n">
        <v>4</v>
      </c>
      <c r="J60" t="n">
        <v>291.63</v>
      </c>
      <c r="K60" t="n">
        <v>59.89</v>
      </c>
      <c r="L60" t="n">
        <v>15.5</v>
      </c>
      <c r="M60" t="n">
        <v>2</v>
      </c>
      <c r="N60" t="n">
        <v>81.25</v>
      </c>
      <c r="O60" t="n">
        <v>36202.38</v>
      </c>
      <c r="P60" t="n">
        <v>62.01</v>
      </c>
      <c r="Q60" t="n">
        <v>203.56</v>
      </c>
      <c r="R60" t="n">
        <v>15.35</v>
      </c>
      <c r="S60" t="n">
        <v>13.05</v>
      </c>
      <c r="T60" t="n">
        <v>857.53</v>
      </c>
      <c r="U60" t="n">
        <v>0.85</v>
      </c>
      <c r="V60" t="n">
        <v>0.91</v>
      </c>
      <c r="W60" t="n">
        <v>0.06</v>
      </c>
      <c r="X60" t="n">
        <v>0.04</v>
      </c>
      <c r="Y60" t="n">
        <v>1</v>
      </c>
      <c r="Z60" t="n">
        <v>10</v>
      </c>
      <c r="AA60" t="n">
        <v>97.50731673813918</v>
      </c>
      <c r="AB60" t="n">
        <v>133.4138124802807</v>
      </c>
      <c r="AC60" t="n">
        <v>120.6809854646602</v>
      </c>
      <c r="AD60" t="n">
        <v>97507.31673813918</v>
      </c>
      <c r="AE60" t="n">
        <v>133413.8124802807</v>
      </c>
      <c r="AF60" t="n">
        <v>4.505600530639438e-06</v>
      </c>
      <c r="AG60" t="n">
        <v>10</v>
      </c>
      <c r="AH60" t="n">
        <v>120680.9854646602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13.9936</v>
      </c>
      <c r="E61" t="n">
        <v>7.15</v>
      </c>
      <c r="F61" t="n">
        <v>4.09</v>
      </c>
      <c r="G61" t="n">
        <v>61.36</v>
      </c>
      <c r="H61" t="n">
        <v>0.96</v>
      </c>
      <c r="I61" t="n">
        <v>4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62.07</v>
      </c>
      <c r="Q61" t="n">
        <v>203.56</v>
      </c>
      <c r="R61" t="n">
        <v>15.58</v>
      </c>
      <c r="S61" t="n">
        <v>13.05</v>
      </c>
      <c r="T61" t="n">
        <v>976.91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97.56390126979802</v>
      </c>
      <c r="AB61" t="n">
        <v>133.4912339328297</v>
      </c>
      <c r="AC61" t="n">
        <v>120.7510179224395</v>
      </c>
      <c r="AD61" t="n">
        <v>97563.90126979802</v>
      </c>
      <c r="AE61" t="n">
        <v>133491.2339328297</v>
      </c>
      <c r="AF61" t="n">
        <v>4.501033109093222e-06</v>
      </c>
      <c r="AG61" t="n">
        <v>10</v>
      </c>
      <c r="AH61" t="n">
        <v>120751.0179224395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13.9762</v>
      </c>
      <c r="E62" t="n">
        <v>7.16</v>
      </c>
      <c r="F62" t="n">
        <v>4.1</v>
      </c>
      <c r="G62" t="n">
        <v>61.5</v>
      </c>
      <c r="H62" t="n">
        <v>0.97</v>
      </c>
      <c r="I62" t="n">
        <v>4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62.19</v>
      </c>
      <c r="Q62" t="n">
        <v>203.56</v>
      </c>
      <c r="R62" t="n">
        <v>15.95</v>
      </c>
      <c r="S62" t="n">
        <v>13.05</v>
      </c>
      <c r="T62" t="n">
        <v>1158.56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97.65008617921188</v>
      </c>
      <c r="AB62" t="n">
        <v>133.6091559280995</v>
      </c>
      <c r="AC62" t="n">
        <v>120.8576856079854</v>
      </c>
      <c r="AD62" t="n">
        <v>97650.08617921188</v>
      </c>
      <c r="AE62" t="n">
        <v>133609.1559280995</v>
      </c>
      <c r="AF62" t="n">
        <v>4.495436409452085e-06</v>
      </c>
      <c r="AG62" t="n">
        <v>10</v>
      </c>
      <c r="AH62" t="n">
        <v>120857.6856079854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13.9784</v>
      </c>
      <c r="E63" t="n">
        <v>7.15</v>
      </c>
      <c r="F63" t="n">
        <v>4.1</v>
      </c>
      <c r="G63" t="n">
        <v>61.48</v>
      </c>
      <c r="H63" t="n">
        <v>0.99</v>
      </c>
      <c r="I63" t="n">
        <v>4</v>
      </c>
      <c r="J63" t="n">
        <v>293.17</v>
      </c>
      <c r="K63" t="n">
        <v>59.89</v>
      </c>
      <c r="L63" t="n">
        <v>16.25</v>
      </c>
      <c r="M63" t="n">
        <v>2</v>
      </c>
      <c r="N63" t="n">
        <v>82.03</v>
      </c>
      <c r="O63" t="n">
        <v>36392.01</v>
      </c>
      <c r="P63" t="n">
        <v>62.13</v>
      </c>
      <c r="Q63" t="n">
        <v>203.56</v>
      </c>
      <c r="R63" t="n">
        <v>15.85</v>
      </c>
      <c r="S63" t="n">
        <v>13.05</v>
      </c>
      <c r="T63" t="n">
        <v>1107.71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97.62251390121925</v>
      </c>
      <c r="AB63" t="n">
        <v>133.5714303209469</v>
      </c>
      <c r="AC63" t="n">
        <v>120.8235604798313</v>
      </c>
      <c r="AD63" t="n">
        <v>97622.51390121925</v>
      </c>
      <c r="AE63" t="n">
        <v>133571.4303209469</v>
      </c>
      <c r="AF63" t="n">
        <v>4.496144038142344e-06</v>
      </c>
      <c r="AG63" t="n">
        <v>10</v>
      </c>
      <c r="AH63" t="n">
        <v>120823.5604798313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13.9773</v>
      </c>
      <c r="E64" t="n">
        <v>7.15</v>
      </c>
      <c r="F64" t="n">
        <v>4.1</v>
      </c>
      <c r="G64" t="n">
        <v>61.49</v>
      </c>
      <c r="H64" t="n">
        <v>1</v>
      </c>
      <c r="I64" t="n">
        <v>4</v>
      </c>
      <c r="J64" t="n">
        <v>293.69</v>
      </c>
      <c r="K64" t="n">
        <v>59.89</v>
      </c>
      <c r="L64" t="n">
        <v>16.5</v>
      </c>
      <c r="M64" t="n">
        <v>2</v>
      </c>
      <c r="N64" t="n">
        <v>82.3</v>
      </c>
      <c r="O64" t="n">
        <v>36455.44</v>
      </c>
      <c r="P64" t="n">
        <v>62.06</v>
      </c>
      <c r="Q64" t="n">
        <v>203.56</v>
      </c>
      <c r="R64" t="n">
        <v>15.87</v>
      </c>
      <c r="S64" t="n">
        <v>13.05</v>
      </c>
      <c r="T64" t="n">
        <v>1117.93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97.59736469351422</v>
      </c>
      <c r="AB64" t="n">
        <v>133.5370200654602</v>
      </c>
      <c r="AC64" t="n">
        <v>120.7924342908331</v>
      </c>
      <c r="AD64" t="n">
        <v>97597.36469351422</v>
      </c>
      <c r="AE64" t="n">
        <v>133537.0200654602</v>
      </c>
      <c r="AF64" t="n">
        <v>4.495790223797215e-06</v>
      </c>
      <c r="AG64" t="n">
        <v>10</v>
      </c>
      <c r="AH64" t="n">
        <v>120792.4342908331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13.9773</v>
      </c>
      <c r="E65" t="n">
        <v>7.15</v>
      </c>
      <c r="F65" t="n">
        <v>4.1</v>
      </c>
      <c r="G65" t="n">
        <v>61.49</v>
      </c>
      <c r="H65" t="n">
        <v>1.01</v>
      </c>
      <c r="I65" t="n">
        <v>4</v>
      </c>
      <c r="J65" t="n">
        <v>294.2</v>
      </c>
      <c r="K65" t="n">
        <v>59.89</v>
      </c>
      <c r="L65" t="n">
        <v>16.75</v>
      </c>
      <c r="M65" t="n">
        <v>2</v>
      </c>
      <c r="N65" t="n">
        <v>82.56</v>
      </c>
      <c r="O65" t="n">
        <v>36518.97</v>
      </c>
      <c r="P65" t="n">
        <v>61.96</v>
      </c>
      <c r="Q65" t="n">
        <v>203.56</v>
      </c>
      <c r="R65" t="n">
        <v>15.88</v>
      </c>
      <c r="S65" t="n">
        <v>13.05</v>
      </c>
      <c r="T65" t="n">
        <v>1125.64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97.55843043176867</v>
      </c>
      <c r="AB65" t="n">
        <v>133.4837484908816</v>
      </c>
      <c r="AC65" t="n">
        <v>120.7442468805651</v>
      </c>
      <c r="AD65" t="n">
        <v>97558.43043176868</v>
      </c>
      <c r="AE65" t="n">
        <v>133483.7484908816</v>
      </c>
      <c r="AF65" t="n">
        <v>4.495790223797215e-06</v>
      </c>
      <c r="AG65" t="n">
        <v>10</v>
      </c>
      <c r="AH65" t="n">
        <v>120744.2468805651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13.9741</v>
      </c>
      <c r="E66" t="n">
        <v>7.16</v>
      </c>
      <c r="F66" t="n">
        <v>4.1</v>
      </c>
      <c r="G66" t="n">
        <v>61.51</v>
      </c>
      <c r="H66" t="n">
        <v>1.03</v>
      </c>
      <c r="I66" t="n">
        <v>4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62</v>
      </c>
      <c r="Q66" t="n">
        <v>203.56</v>
      </c>
      <c r="R66" t="n">
        <v>15.89</v>
      </c>
      <c r="S66" t="n">
        <v>13.05</v>
      </c>
      <c r="T66" t="n">
        <v>1132.01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97.58011741342463</v>
      </c>
      <c r="AB66" t="n">
        <v>133.5134215759453</v>
      </c>
      <c r="AC66" t="n">
        <v>120.7710880080368</v>
      </c>
      <c r="AD66" t="n">
        <v>97580.11741342462</v>
      </c>
      <c r="AE66" t="n">
        <v>133513.4215759453</v>
      </c>
      <c r="AF66" t="n">
        <v>4.494760945702293e-06</v>
      </c>
      <c r="AG66" t="n">
        <v>10</v>
      </c>
      <c r="AH66" t="n">
        <v>120771.0880080368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13.9811</v>
      </c>
      <c r="E67" t="n">
        <v>7.15</v>
      </c>
      <c r="F67" t="n">
        <v>4.1</v>
      </c>
      <c r="G67" t="n">
        <v>61.46</v>
      </c>
      <c r="H67" t="n">
        <v>1.04</v>
      </c>
      <c r="I67" t="n">
        <v>4</v>
      </c>
      <c r="J67" t="n">
        <v>295.23</v>
      </c>
      <c r="K67" t="n">
        <v>59.89</v>
      </c>
      <c r="L67" t="n">
        <v>17.25</v>
      </c>
      <c r="M67" t="n">
        <v>2</v>
      </c>
      <c r="N67" t="n">
        <v>83.09999999999999</v>
      </c>
      <c r="O67" t="n">
        <v>36646.38</v>
      </c>
      <c r="P67" t="n">
        <v>61.86</v>
      </c>
      <c r="Q67" t="n">
        <v>203.56</v>
      </c>
      <c r="R67" t="n">
        <v>15.74</v>
      </c>
      <c r="S67" t="n">
        <v>13.05</v>
      </c>
      <c r="T67" t="n">
        <v>1052.94</v>
      </c>
      <c r="U67" t="n">
        <v>0.83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97.51225510332057</v>
      </c>
      <c r="AB67" t="n">
        <v>133.4205693693872</v>
      </c>
      <c r="AC67" t="n">
        <v>120.6870974857537</v>
      </c>
      <c r="AD67" t="n">
        <v>97512.25510332057</v>
      </c>
      <c r="AE67" t="n">
        <v>133420.5693693872</v>
      </c>
      <c r="AF67" t="n">
        <v>4.497012491534933e-06</v>
      </c>
      <c r="AG67" t="n">
        <v>10</v>
      </c>
      <c r="AH67" t="n">
        <v>120687.0974857536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13.9974</v>
      </c>
      <c r="E68" t="n">
        <v>7.14</v>
      </c>
      <c r="F68" t="n">
        <v>4.09</v>
      </c>
      <c r="G68" t="n">
        <v>61.33</v>
      </c>
      <c r="H68" t="n">
        <v>1.05</v>
      </c>
      <c r="I68" t="n">
        <v>4</v>
      </c>
      <c r="J68" t="n">
        <v>295.75</v>
      </c>
      <c r="K68" t="n">
        <v>59.89</v>
      </c>
      <c r="L68" t="n">
        <v>17.5</v>
      </c>
      <c r="M68" t="n">
        <v>2</v>
      </c>
      <c r="N68" t="n">
        <v>83.36</v>
      </c>
      <c r="O68" t="n">
        <v>36710.24</v>
      </c>
      <c r="P68" t="n">
        <v>61.61</v>
      </c>
      <c r="Q68" t="n">
        <v>203.56</v>
      </c>
      <c r="R68" t="n">
        <v>15.44</v>
      </c>
      <c r="S68" t="n">
        <v>13.05</v>
      </c>
      <c r="T68" t="n">
        <v>904.51</v>
      </c>
      <c r="U68" t="n">
        <v>0.85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97.37781615700167</v>
      </c>
      <c r="AB68" t="n">
        <v>133.2366240720061</v>
      </c>
      <c r="AC68" t="n">
        <v>120.5207076693857</v>
      </c>
      <c r="AD68" t="n">
        <v>97377.81615700168</v>
      </c>
      <c r="AE68" t="n">
        <v>133236.6240720061</v>
      </c>
      <c r="AF68" t="n">
        <v>4.502255376830943e-06</v>
      </c>
      <c r="AG68" t="n">
        <v>10</v>
      </c>
      <c r="AH68" t="n">
        <v>120520.7076693857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13.9996</v>
      </c>
      <c r="E69" t="n">
        <v>7.14</v>
      </c>
      <c r="F69" t="n">
        <v>4.09</v>
      </c>
      <c r="G69" t="n">
        <v>61.32</v>
      </c>
      <c r="H69" t="n">
        <v>1.07</v>
      </c>
      <c r="I69" t="n">
        <v>4</v>
      </c>
      <c r="J69" t="n">
        <v>296.27</v>
      </c>
      <c r="K69" t="n">
        <v>59.89</v>
      </c>
      <c r="L69" t="n">
        <v>17.75</v>
      </c>
      <c r="M69" t="n">
        <v>2</v>
      </c>
      <c r="N69" t="n">
        <v>83.63</v>
      </c>
      <c r="O69" t="n">
        <v>36774.22</v>
      </c>
      <c r="P69" t="n">
        <v>61.45</v>
      </c>
      <c r="Q69" t="n">
        <v>203.56</v>
      </c>
      <c r="R69" t="n">
        <v>15.5</v>
      </c>
      <c r="S69" t="n">
        <v>13.05</v>
      </c>
      <c r="T69" t="n">
        <v>937.37</v>
      </c>
      <c r="U69" t="n">
        <v>0.84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97.31145617576372</v>
      </c>
      <c r="AB69" t="n">
        <v>133.1458274180806</v>
      </c>
      <c r="AC69" t="n">
        <v>120.4385765206769</v>
      </c>
      <c r="AD69" t="n">
        <v>97311.45617576373</v>
      </c>
      <c r="AE69" t="n">
        <v>133145.8274180806</v>
      </c>
      <c r="AF69" t="n">
        <v>4.5029630055212e-06</v>
      </c>
      <c r="AG69" t="n">
        <v>10</v>
      </c>
      <c r="AH69" t="n">
        <v>120438.5765206769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13.9849</v>
      </c>
      <c r="E70" t="n">
        <v>7.15</v>
      </c>
      <c r="F70" t="n">
        <v>4.1</v>
      </c>
      <c r="G70" t="n">
        <v>61.43</v>
      </c>
      <c r="H70" t="n">
        <v>1.08</v>
      </c>
      <c r="I70" t="n">
        <v>4</v>
      </c>
      <c r="J70" t="n">
        <v>296.79</v>
      </c>
      <c r="K70" t="n">
        <v>59.89</v>
      </c>
      <c r="L70" t="n">
        <v>18</v>
      </c>
      <c r="M70" t="n">
        <v>2</v>
      </c>
      <c r="N70" t="n">
        <v>83.90000000000001</v>
      </c>
      <c r="O70" t="n">
        <v>36838.32</v>
      </c>
      <c r="P70" t="n">
        <v>61.48</v>
      </c>
      <c r="Q70" t="n">
        <v>203.59</v>
      </c>
      <c r="R70" t="n">
        <v>15.74</v>
      </c>
      <c r="S70" t="n">
        <v>13.05</v>
      </c>
      <c r="T70" t="n">
        <v>1056.11</v>
      </c>
      <c r="U70" t="n">
        <v>0.83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97.35714817963387</v>
      </c>
      <c r="AB70" t="n">
        <v>133.2083452335646</v>
      </c>
      <c r="AC70" t="n">
        <v>120.4951277235955</v>
      </c>
      <c r="AD70" t="n">
        <v>97357.14817963386</v>
      </c>
      <c r="AE70" t="n">
        <v>133208.3452335646</v>
      </c>
      <c r="AF70" t="n">
        <v>4.498234759272654e-06</v>
      </c>
      <c r="AG70" t="n">
        <v>10</v>
      </c>
      <c r="AH70" t="n">
        <v>120495.1277235955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13.9697</v>
      </c>
      <c r="E71" t="n">
        <v>7.16</v>
      </c>
      <c r="F71" t="n">
        <v>4.1</v>
      </c>
      <c r="G71" t="n">
        <v>61.55</v>
      </c>
      <c r="H71" t="n">
        <v>1.09</v>
      </c>
      <c r="I71" t="n">
        <v>4</v>
      </c>
      <c r="J71" t="n">
        <v>297.31</v>
      </c>
      <c r="K71" t="n">
        <v>59.89</v>
      </c>
      <c r="L71" t="n">
        <v>18.25</v>
      </c>
      <c r="M71" t="n">
        <v>2</v>
      </c>
      <c r="N71" t="n">
        <v>84.17</v>
      </c>
      <c r="O71" t="n">
        <v>36902.52</v>
      </c>
      <c r="P71" t="n">
        <v>61.69</v>
      </c>
      <c r="Q71" t="n">
        <v>203.56</v>
      </c>
      <c r="R71" t="n">
        <v>16.04</v>
      </c>
      <c r="S71" t="n">
        <v>13.05</v>
      </c>
      <c r="T71" t="n">
        <v>1205.15</v>
      </c>
      <c r="U71" t="n">
        <v>0.8100000000000001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97.4677658679385</v>
      </c>
      <c r="AB71" t="n">
        <v>133.3596972348109</v>
      </c>
      <c r="AC71" t="n">
        <v>120.6320349022667</v>
      </c>
      <c r="AD71" t="n">
        <v>97467.76586793849</v>
      </c>
      <c r="AE71" t="n">
        <v>133359.6972348109</v>
      </c>
      <c r="AF71" t="n">
        <v>4.493345688321775e-06</v>
      </c>
      <c r="AG71" t="n">
        <v>10</v>
      </c>
      <c r="AH71" t="n">
        <v>120632.0349022667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13.9692</v>
      </c>
      <c r="E72" t="n">
        <v>7.16</v>
      </c>
      <c r="F72" t="n">
        <v>4.1</v>
      </c>
      <c r="G72" t="n">
        <v>61.55</v>
      </c>
      <c r="H72" t="n">
        <v>1.11</v>
      </c>
      <c r="I72" t="n">
        <v>4</v>
      </c>
      <c r="J72" t="n">
        <v>297.83</v>
      </c>
      <c r="K72" t="n">
        <v>59.89</v>
      </c>
      <c r="L72" t="n">
        <v>18.5</v>
      </c>
      <c r="M72" t="n">
        <v>2</v>
      </c>
      <c r="N72" t="n">
        <v>84.45</v>
      </c>
      <c r="O72" t="n">
        <v>36966.84</v>
      </c>
      <c r="P72" t="n">
        <v>61.44</v>
      </c>
      <c r="Q72" t="n">
        <v>203.56</v>
      </c>
      <c r="R72" t="n">
        <v>16</v>
      </c>
      <c r="S72" t="n">
        <v>13.05</v>
      </c>
      <c r="T72" t="n">
        <v>1185.48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97.37132550577053</v>
      </c>
      <c r="AB72" t="n">
        <v>133.2277432766443</v>
      </c>
      <c r="AC72" t="n">
        <v>120.5126744446689</v>
      </c>
      <c r="AD72" t="n">
        <v>97371.32550577052</v>
      </c>
      <c r="AE72" t="n">
        <v>133227.7432766443</v>
      </c>
      <c r="AF72" t="n">
        <v>4.493184863619444e-06</v>
      </c>
      <c r="AG72" t="n">
        <v>10</v>
      </c>
      <c r="AH72" t="n">
        <v>120512.6744446689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13.9692</v>
      </c>
      <c r="E73" t="n">
        <v>7.16</v>
      </c>
      <c r="F73" t="n">
        <v>4.1</v>
      </c>
      <c r="G73" t="n">
        <v>61.55</v>
      </c>
      <c r="H73" t="n">
        <v>1.12</v>
      </c>
      <c r="I73" t="n">
        <v>4</v>
      </c>
      <c r="J73" t="n">
        <v>298.35</v>
      </c>
      <c r="K73" t="n">
        <v>59.89</v>
      </c>
      <c r="L73" t="n">
        <v>18.75</v>
      </c>
      <c r="M73" t="n">
        <v>2</v>
      </c>
      <c r="N73" t="n">
        <v>84.72</v>
      </c>
      <c r="O73" t="n">
        <v>37031.27</v>
      </c>
      <c r="P73" t="n">
        <v>61.23</v>
      </c>
      <c r="Q73" t="n">
        <v>203.56</v>
      </c>
      <c r="R73" t="n">
        <v>16.02</v>
      </c>
      <c r="S73" t="n">
        <v>13.05</v>
      </c>
      <c r="T73" t="n">
        <v>1194.95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97.28951614667615</v>
      </c>
      <c r="AB73" t="n">
        <v>133.1158081023572</v>
      </c>
      <c r="AC73" t="n">
        <v>120.4114222063138</v>
      </c>
      <c r="AD73" t="n">
        <v>97289.51614667615</v>
      </c>
      <c r="AE73" t="n">
        <v>133115.8081023572</v>
      </c>
      <c r="AF73" t="n">
        <v>4.493184863619444e-06</v>
      </c>
      <c r="AG73" t="n">
        <v>10</v>
      </c>
      <c r="AH73" t="n">
        <v>120411.4222063138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13.9735</v>
      </c>
      <c r="E74" t="n">
        <v>7.16</v>
      </c>
      <c r="F74" t="n">
        <v>4.1</v>
      </c>
      <c r="G74" t="n">
        <v>61.52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61.03</v>
      </c>
      <c r="Q74" t="n">
        <v>203.56</v>
      </c>
      <c r="R74" t="n">
        <v>15.94</v>
      </c>
      <c r="S74" t="n">
        <v>13.05</v>
      </c>
      <c r="T74" t="n">
        <v>1153</v>
      </c>
      <c r="U74" t="n">
        <v>0.82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97.20349892288391</v>
      </c>
      <c r="AB74" t="n">
        <v>132.9981155419526</v>
      </c>
      <c r="AC74" t="n">
        <v>120.3049620586916</v>
      </c>
      <c r="AD74" t="n">
        <v>97203.49892288391</v>
      </c>
      <c r="AE74" t="n">
        <v>132998.1155419526</v>
      </c>
      <c r="AF74" t="n">
        <v>4.494567956059494e-06</v>
      </c>
      <c r="AG74" t="n">
        <v>10</v>
      </c>
      <c r="AH74" t="n">
        <v>120304.9620586916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13.9697</v>
      </c>
      <c r="E75" t="n">
        <v>7.16</v>
      </c>
      <c r="F75" t="n">
        <v>4.1</v>
      </c>
      <c r="G75" t="n">
        <v>61.55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60.81</v>
      </c>
      <c r="Q75" t="n">
        <v>203.56</v>
      </c>
      <c r="R75" t="n">
        <v>16</v>
      </c>
      <c r="S75" t="n">
        <v>13.05</v>
      </c>
      <c r="T75" t="n">
        <v>1182.96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97.12495796662898</v>
      </c>
      <c r="AB75" t="n">
        <v>132.8906523406222</v>
      </c>
      <c r="AC75" t="n">
        <v>120.2077549944706</v>
      </c>
      <c r="AD75" t="n">
        <v>97124.95796662898</v>
      </c>
      <c r="AE75" t="n">
        <v>132890.6523406222</v>
      </c>
      <c r="AF75" t="n">
        <v>4.493345688321775e-06</v>
      </c>
      <c r="AG75" t="n">
        <v>10</v>
      </c>
      <c r="AH75" t="n">
        <v>120207.7549944706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13.9811</v>
      </c>
      <c r="E76" t="n">
        <v>7.15</v>
      </c>
      <c r="F76" t="n">
        <v>4.1</v>
      </c>
      <c r="G76" t="n">
        <v>61.46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60.46</v>
      </c>
      <c r="Q76" t="n">
        <v>203.56</v>
      </c>
      <c r="R76" t="n">
        <v>15.74</v>
      </c>
      <c r="S76" t="n">
        <v>13.05</v>
      </c>
      <c r="T76" t="n">
        <v>1053.47</v>
      </c>
      <c r="U76" t="n">
        <v>0.83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96.96732358908049</v>
      </c>
      <c r="AB76" t="n">
        <v>132.6749700309226</v>
      </c>
      <c r="AC76" t="n">
        <v>120.0126571016966</v>
      </c>
      <c r="AD76" t="n">
        <v>96967.32358908049</v>
      </c>
      <c r="AE76" t="n">
        <v>132674.9700309226</v>
      </c>
      <c r="AF76" t="n">
        <v>4.497012491534933e-06</v>
      </c>
      <c r="AG76" t="n">
        <v>10</v>
      </c>
      <c r="AH76" t="n">
        <v>120012.6571016966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13.992</v>
      </c>
      <c r="E77" t="n">
        <v>7.15</v>
      </c>
      <c r="F77" t="n">
        <v>4.09</v>
      </c>
      <c r="G77" t="n">
        <v>61.38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60.04</v>
      </c>
      <c r="Q77" t="n">
        <v>203.57</v>
      </c>
      <c r="R77" t="n">
        <v>15.59</v>
      </c>
      <c r="S77" t="n">
        <v>13.05</v>
      </c>
      <c r="T77" t="n">
        <v>978.51</v>
      </c>
      <c r="U77" t="n">
        <v>0.84</v>
      </c>
      <c r="V77" t="n">
        <v>0.91</v>
      </c>
      <c r="W77" t="n">
        <v>0.06</v>
      </c>
      <c r="X77" t="n">
        <v>0.05</v>
      </c>
      <c r="Y77" t="n">
        <v>1</v>
      </c>
      <c r="Z77" t="n">
        <v>10</v>
      </c>
      <c r="AA77" t="n">
        <v>96.77741768748348</v>
      </c>
      <c r="AB77" t="n">
        <v>132.4151323983006</v>
      </c>
      <c r="AC77" t="n">
        <v>119.7776180080476</v>
      </c>
      <c r="AD77" t="n">
        <v>96777.41768748348</v>
      </c>
      <c r="AE77" t="n">
        <v>132415.1323983006</v>
      </c>
      <c r="AF77" t="n">
        <v>4.500518470045762e-06</v>
      </c>
      <c r="AG77" t="n">
        <v>10</v>
      </c>
      <c r="AH77" t="n">
        <v>119777.6180080476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13.9866</v>
      </c>
      <c r="E78" t="n">
        <v>7.15</v>
      </c>
      <c r="F78" t="n">
        <v>4.09</v>
      </c>
      <c r="G78" t="n">
        <v>61.42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59.75</v>
      </c>
      <c r="Q78" t="n">
        <v>203.56</v>
      </c>
      <c r="R78" t="n">
        <v>15.72</v>
      </c>
      <c r="S78" t="n">
        <v>13.05</v>
      </c>
      <c r="T78" t="n">
        <v>1044.36</v>
      </c>
      <c r="U78" t="n">
        <v>0.83</v>
      </c>
      <c r="V78" t="n">
        <v>0.91</v>
      </c>
      <c r="W78" t="n">
        <v>0.06</v>
      </c>
      <c r="X78" t="n">
        <v>0.05</v>
      </c>
      <c r="Y78" t="n">
        <v>1</v>
      </c>
      <c r="Z78" t="n">
        <v>10</v>
      </c>
      <c r="AA78" t="n">
        <v>96.6745827904015</v>
      </c>
      <c r="AB78" t="n">
        <v>132.2744291553576</v>
      </c>
      <c r="AC78" t="n">
        <v>119.6503432851328</v>
      </c>
      <c r="AD78" t="n">
        <v>96674.5827904015</v>
      </c>
      <c r="AE78" t="n">
        <v>132274.4291553576</v>
      </c>
      <c r="AF78" t="n">
        <v>4.498781563260581e-06</v>
      </c>
      <c r="AG78" t="n">
        <v>10</v>
      </c>
      <c r="AH78" t="n">
        <v>119650.3432851328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13.9697</v>
      </c>
      <c r="E79" t="n">
        <v>7.16</v>
      </c>
      <c r="F79" t="n">
        <v>4.1</v>
      </c>
      <c r="G79" t="n">
        <v>61.55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59.53</v>
      </c>
      <c r="Q79" t="n">
        <v>203.56</v>
      </c>
      <c r="R79" t="n">
        <v>16.04</v>
      </c>
      <c r="S79" t="n">
        <v>13.05</v>
      </c>
      <c r="T79" t="n">
        <v>1203.55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96.62632829199696</v>
      </c>
      <c r="AB79" t="n">
        <v>132.2084052218023</v>
      </c>
      <c r="AC79" t="n">
        <v>119.5906205831308</v>
      </c>
      <c r="AD79" t="n">
        <v>96626.32829199695</v>
      </c>
      <c r="AE79" t="n">
        <v>132208.4052218023</v>
      </c>
      <c r="AF79" t="n">
        <v>4.493345688321775e-06</v>
      </c>
      <c r="AG79" t="n">
        <v>10</v>
      </c>
      <c r="AH79" t="n">
        <v>119590.6205831308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13.9638</v>
      </c>
      <c r="E80" t="n">
        <v>7.16</v>
      </c>
      <c r="F80" t="n">
        <v>4.11</v>
      </c>
      <c r="G80" t="n">
        <v>61.59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59.37</v>
      </c>
      <c r="Q80" t="n">
        <v>203.56</v>
      </c>
      <c r="R80" t="n">
        <v>16.12</v>
      </c>
      <c r="S80" t="n">
        <v>13.05</v>
      </c>
      <c r="T80" t="n">
        <v>1245.64</v>
      </c>
      <c r="U80" t="n">
        <v>0.8100000000000001</v>
      </c>
      <c r="V80" t="n">
        <v>0.91</v>
      </c>
      <c r="W80" t="n">
        <v>0.06</v>
      </c>
      <c r="X80" t="n">
        <v>0.07000000000000001</v>
      </c>
      <c r="Y80" t="n">
        <v>1</v>
      </c>
      <c r="Z80" t="n">
        <v>10</v>
      </c>
      <c r="AA80" t="n">
        <v>96.58109478822435</v>
      </c>
      <c r="AB80" t="n">
        <v>132.1465147463794</v>
      </c>
      <c r="AC80" t="n">
        <v>119.5346368478184</v>
      </c>
      <c r="AD80" t="n">
        <v>96581.09478822435</v>
      </c>
      <c r="AE80" t="n">
        <v>132146.5147463793</v>
      </c>
      <c r="AF80" t="n">
        <v>4.491447956834263e-06</v>
      </c>
      <c r="AG80" t="n">
        <v>10</v>
      </c>
      <c r="AH80" t="n">
        <v>119534.6368478184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13.9638</v>
      </c>
      <c r="E81" t="n">
        <v>7.16</v>
      </c>
      <c r="F81" t="n">
        <v>4.11</v>
      </c>
      <c r="G81" t="n">
        <v>61.59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59.14</v>
      </c>
      <c r="Q81" t="n">
        <v>203.56</v>
      </c>
      <c r="R81" t="n">
        <v>16.13</v>
      </c>
      <c r="S81" t="n">
        <v>13.05</v>
      </c>
      <c r="T81" t="n">
        <v>1248.84</v>
      </c>
      <c r="U81" t="n">
        <v>0.8100000000000001</v>
      </c>
      <c r="V81" t="n">
        <v>0.91</v>
      </c>
      <c r="W81" t="n">
        <v>0.06</v>
      </c>
      <c r="X81" t="n">
        <v>0.07000000000000001</v>
      </c>
      <c r="Y81" t="n">
        <v>1</v>
      </c>
      <c r="Z81" t="n">
        <v>10</v>
      </c>
      <c r="AA81" t="n">
        <v>96.49145941172222</v>
      </c>
      <c r="AB81" t="n">
        <v>132.0238716698154</v>
      </c>
      <c r="AC81" t="n">
        <v>119.4236986543511</v>
      </c>
      <c r="AD81" t="n">
        <v>96491.45941172222</v>
      </c>
      <c r="AE81" t="n">
        <v>132023.8716698154</v>
      </c>
      <c r="AF81" t="n">
        <v>4.491447956834263e-06</v>
      </c>
      <c r="AG81" t="n">
        <v>10</v>
      </c>
      <c r="AH81" t="n">
        <v>119423.6986543511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14.116</v>
      </c>
      <c r="E82" t="n">
        <v>7.08</v>
      </c>
      <c r="F82" t="n">
        <v>4.08</v>
      </c>
      <c r="G82" t="n">
        <v>81.59</v>
      </c>
      <c r="H82" t="n">
        <v>1.23</v>
      </c>
      <c r="I82" t="n">
        <v>3</v>
      </c>
      <c r="J82" t="n">
        <v>303.1</v>
      </c>
      <c r="K82" t="n">
        <v>59.89</v>
      </c>
      <c r="L82" t="n">
        <v>21</v>
      </c>
      <c r="M82" t="n">
        <v>1</v>
      </c>
      <c r="N82" t="n">
        <v>87.20999999999999</v>
      </c>
      <c r="O82" t="n">
        <v>37616.56</v>
      </c>
      <c r="P82" t="n">
        <v>58.47</v>
      </c>
      <c r="Q82" t="n">
        <v>203.58</v>
      </c>
      <c r="R82" t="n">
        <v>15.21</v>
      </c>
      <c r="S82" t="n">
        <v>13.05</v>
      </c>
      <c r="T82" t="n">
        <v>794.6</v>
      </c>
      <c r="U82" t="n">
        <v>0.86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95.93847028260556</v>
      </c>
      <c r="AB82" t="n">
        <v>131.2672475471999</v>
      </c>
      <c r="AC82" t="n">
        <v>118.739285676069</v>
      </c>
      <c r="AD82" t="n">
        <v>95938.47028260556</v>
      </c>
      <c r="AE82" t="n">
        <v>131267.2475471999</v>
      </c>
      <c r="AF82" t="n">
        <v>4.540402996223983e-06</v>
      </c>
      <c r="AG82" t="n">
        <v>10</v>
      </c>
      <c r="AH82" t="n">
        <v>118739.285676069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14.1265</v>
      </c>
      <c r="E83" t="n">
        <v>7.08</v>
      </c>
      <c r="F83" t="n">
        <v>4.07</v>
      </c>
      <c r="G83" t="n">
        <v>81.48</v>
      </c>
      <c r="H83" t="n">
        <v>1.25</v>
      </c>
      <c r="I83" t="n">
        <v>3</v>
      </c>
      <c r="J83" t="n">
        <v>303.63</v>
      </c>
      <c r="K83" t="n">
        <v>59.89</v>
      </c>
      <c r="L83" t="n">
        <v>21.25</v>
      </c>
      <c r="M83" t="n">
        <v>1</v>
      </c>
      <c r="N83" t="n">
        <v>87.48999999999999</v>
      </c>
      <c r="O83" t="n">
        <v>37682.17</v>
      </c>
      <c r="P83" t="n">
        <v>58.56</v>
      </c>
      <c r="Q83" t="n">
        <v>203.56</v>
      </c>
      <c r="R83" t="n">
        <v>15.03</v>
      </c>
      <c r="S83" t="n">
        <v>13.05</v>
      </c>
      <c r="T83" t="n">
        <v>703.54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95.94834351549724</v>
      </c>
      <c r="AB83" t="n">
        <v>131.2807565400185</v>
      </c>
      <c r="AC83" t="n">
        <v>118.7515053895731</v>
      </c>
      <c r="AD83" t="n">
        <v>95948.34351549724</v>
      </c>
      <c r="AE83" t="n">
        <v>131280.7565400185</v>
      </c>
      <c r="AF83" t="n">
        <v>4.543780314972945e-06</v>
      </c>
      <c r="AG83" t="n">
        <v>10</v>
      </c>
      <c r="AH83" t="n">
        <v>118751.5053895731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14.1348</v>
      </c>
      <c r="E84" t="n">
        <v>7.07</v>
      </c>
      <c r="F84" t="n">
        <v>4.07</v>
      </c>
      <c r="G84" t="n">
        <v>81.40000000000001</v>
      </c>
      <c r="H84" t="n">
        <v>1.26</v>
      </c>
      <c r="I84" t="n">
        <v>3</v>
      </c>
      <c r="J84" t="n">
        <v>304.16</v>
      </c>
      <c r="K84" t="n">
        <v>59.89</v>
      </c>
      <c r="L84" t="n">
        <v>21.5</v>
      </c>
      <c r="M84" t="n">
        <v>1</v>
      </c>
      <c r="N84" t="n">
        <v>87.78</v>
      </c>
      <c r="O84" t="n">
        <v>37747.91</v>
      </c>
      <c r="P84" t="n">
        <v>58.56</v>
      </c>
      <c r="Q84" t="n">
        <v>203.56</v>
      </c>
      <c r="R84" t="n">
        <v>14.89</v>
      </c>
      <c r="S84" t="n">
        <v>13.05</v>
      </c>
      <c r="T84" t="n">
        <v>636.04</v>
      </c>
      <c r="U84" t="n">
        <v>0.88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95.93362206857972</v>
      </c>
      <c r="AB84" t="n">
        <v>131.2606140068816</v>
      </c>
      <c r="AC84" t="n">
        <v>118.7332852315285</v>
      </c>
      <c r="AD84" t="n">
        <v>95933.62206857972</v>
      </c>
      <c r="AE84" t="n">
        <v>131260.6140068816</v>
      </c>
      <c r="AF84" t="n">
        <v>4.546450005031649e-06</v>
      </c>
      <c r="AG84" t="n">
        <v>10</v>
      </c>
      <c r="AH84" t="n">
        <v>118733.2852315285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14.1393</v>
      </c>
      <c r="E85" t="n">
        <v>7.07</v>
      </c>
      <c r="F85" t="n">
        <v>4.07</v>
      </c>
      <c r="G85" t="n">
        <v>81.36</v>
      </c>
      <c r="H85" t="n">
        <v>1.27</v>
      </c>
      <c r="I85" t="n">
        <v>3</v>
      </c>
      <c r="J85" t="n">
        <v>304.7</v>
      </c>
      <c r="K85" t="n">
        <v>59.89</v>
      </c>
      <c r="L85" t="n">
        <v>21.75</v>
      </c>
      <c r="M85" t="n">
        <v>1</v>
      </c>
      <c r="N85" t="n">
        <v>88.06</v>
      </c>
      <c r="O85" t="n">
        <v>37813.76</v>
      </c>
      <c r="P85" t="n">
        <v>58.62</v>
      </c>
      <c r="Q85" t="n">
        <v>203.56</v>
      </c>
      <c r="R85" t="n">
        <v>14.85</v>
      </c>
      <c r="S85" t="n">
        <v>13.05</v>
      </c>
      <c r="T85" t="n">
        <v>614</v>
      </c>
      <c r="U85" t="n">
        <v>0.88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95.94874069186565</v>
      </c>
      <c r="AB85" t="n">
        <v>131.281299974248</v>
      </c>
      <c r="AC85" t="n">
        <v>118.7519969592024</v>
      </c>
      <c r="AD85" t="n">
        <v>95948.74069186565</v>
      </c>
      <c r="AE85" t="n">
        <v>131281.299974248</v>
      </c>
      <c r="AF85" t="n">
        <v>4.547897427352633e-06</v>
      </c>
      <c r="AG85" t="n">
        <v>10</v>
      </c>
      <c r="AH85" t="n">
        <v>118751.9969592024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14.1371</v>
      </c>
      <c r="E86" t="n">
        <v>7.07</v>
      </c>
      <c r="F86" t="n">
        <v>4.07</v>
      </c>
      <c r="G86" t="n">
        <v>81.38</v>
      </c>
      <c r="H86" t="n">
        <v>1.28</v>
      </c>
      <c r="I86" t="n">
        <v>3</v>
      </c>
      <c r="J86" t="n">
        <v>305.23</v>
      </c>
      <c r="K86" t="n">
        <v>59.89</v>
      </c>
      <c r="L86" t="n">
        <v>22</v>
      </c>
      <c r="M86" t="n">
        <v>1</v>
      </c>
      <c r="N86" t="n">
        <v>88.34999999999999</v>
      </c>
      <c r="O86" t="n">
        <v>37879.74</v>
      </c>
      <c r="P86" t="n">
        <v>58.89</v>
      </c>
      <c r="Q86" t="n">
        <v>203.56</v>
      </c>
      <c r="R86" t="n">
        <v>14.9</v>
      </c>
      <c r="S86" t="n">
        <v>13.05</v>
      </c>
      <c r="T86" t="n">
        <v>641.85</v>
      </c>
      <c r="U86" t="n">
        <v>0.88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96.05657643396842</v>
      </c>
      <c r="AB86" t="n">
        <v>131.4288455939701</v>
      </c>
      <c r="AC86" t="n">
        <v>118.8854610320599</v>
      </c>
      <c r="AD86" t="n">
        <v>96056.57643396841</v>
      </c>
      <c r="AE86" t="n">
        <v>131428.8455939701</v>
      </c>
      <c r="AF86" t="n">
        <v>4.547189798662374e-06</v>
      </c>
      <c r="AG86" t="n">
        <v>10</v>
      </c>
      <c r="AH86" t="n">
        <v>118885.4610320599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14.1293</v>
      </c>
      <c r="E87" t="n">
        <v>7.08</v>
      </c>
      <c r="F87" t="n">
        <v>4.07</v>
      </c>
      <c r="G87" t="n">
        <v>81.45999999999999</v>
      </c>
      <c r="H87" t="n">
        <v>1.3</v>
      </c>
      <c r="I87" t="n">
        <v>3</v>
      </c>
      <c r="J87" t="n">
        <v>305.77</v>
      </c>
      <c r="K87" t="n">
        <v>59.89</v>
      </c>
      <c r="L87" t="n">
        <v>22.25</v>
      </c>
      <c r="M87" t="n">
        <v>1</v>
      </c>
      <c r="N87" t="n">
        <v>88.63</v>
      </c>
      <c r="O87" t="n">
        <v>37945.85</v>
      </c>
      <c r="P87" t="n">
        <v>59.03</v>
      </c>
      <c r="Q87" t="n">
        <v>203.56</v>
      </c>
      <c r="R87" t="n">
        <v>15.01</v>
      </c>
      <c r="S87" t="n">
        <v>13.05</v>
      </c>
      <c r="T87" t="n">
        <v>696.41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96.12439776274347</v>
      </c>
      <c r="AB87" t="n">
        <v>131.5216417280659</v>
      </c>
      <c r="AC87" t="n">
        <v>118.9694008333578</v>
      </c>
      <c r="AD87" t="n">
        <v>96124.39776274347</v>
      </c>
      <c r="AE87" t="n">
        <v>131521.6417280659</v>
      </c>
      <c r="AF87" t="n">
        <v>4.544680933306002e-06</v>
      </c>
      <c r="AG87" t="n">
        <v>10</v>
      </c>
      <c r="AH87" t="n">
        <v>118969.4008333578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14.1226</v>
      </c>
      <c r="E88" t="n">
        <v>7.08</v>
      </c>
      <c r="F88" t="n">
        <v>4.08</v>
      </c>
      <c r="G88" t="n">
        <v>81.52</v>
      </c>
      <c r="H88" t="n">
        <v>1.31</v>
      </c>
      <c r="I88" t="n">
        <v>3</v>
      </c>
      <c r="J88" t="n">
        <v>306.31</v>
      </c>
      <c r="K88" t="n">
        <v>59.89</v>
      </c>
      <c r="L88" t="n">
        <v>22.5</v>
      </c>
      <c r="M88" t="n">
        <v>1</v>
      </c>
      <c r="N88" t="n">
        <v>88.92</v>
      </c>
      <c r="O88" t="n">
        <v>38012.07</v>
      </c>
      <c r="P88" t="n">
        <v>59.06</v>
      </c>
      <c r="Q88" t="n">
        <v>203.56</v>
      </c>
      <c r="R88" t="n">
        <v>15.16</v>
      </c>
      <c r="S88" t="n">
        <v>13.05</v>
      </c>
      <c r="T88" t="n">
        <v>770.15</v>
      </c>
      <c r="U88" t="n">
        <v>0.86</v>
      </c>
      <c r="V88" t="n">
        <v>0.92</v>
      </c>
      <c r="W88" t="n">
        <v>0.06</v>
      </c>
      <c r="X88" t="n">
        <v>0.04</v>
      </c>
      <c r="Y88" t="n">
        <v>1</v>
      </c>
      <c r="Z88" t="n">
        <v>10</v>
      </c>
      <c r="AA88" t="n">
        <v>96.15410733027383</v>
      </c>
      <c r="AB88" t="n">
        <v>131.5622916690546</v>
      </c>
      <c r="AC88" t="n">
        <v>119.0061712010311</v>
      </c>
      <c r="AD88" t="n">
        <v>96154.10733027384</v>
      </c>
      <c r="AE88" t="n">
        <v>131562.2916690546</v>
      </c>
      <c r="AF88" t="n">
        <v>4.54252588229476e-06</v>
      </c>
      <c r="AG88" t="n">
        <v>10</v>
      </c>
      <c r="AH88" t="n">
        <v>119006.1712010311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14.1127</v>
      </c>
      <c r="E89" t="n">
        <v>7.09</v>
      </c>
      <c r="F89" t="n">
        <v>4.08</v>
      </c>
      <c r="G89" t="n">
        <v>81.62</v>
      </c>
      <c r="H89" t="n">
        <v>1.32</v>
      </c>
      <c r="I89" t="n">
        <v>3</v>
      </c>
      <c r="J89" t="n">
        <v>306.84</v>
      </c>
      <c r="K89" t="n">
        <v>59.89</v>
      </c>
      <c r="L89" t="n">
        <v>22.75</v>
      </c>
      <c r="M89" t="n">
        <v>1</v>
      </c>
      <c r="N89" t="n">
        <v>89.20999999999999</v>
      </c>
      <c r="O89" t="n">
        <v>38078.42</v>
      </c>
      <c r="P89" t="n">
        <v>59.19</v>
      </c>
      <c r="Q89" t="n">
        <v>203.56</v>
      </c>
      <c r="R89" t="n">
        <v>15.33</v>
      </c>
      <c r="S89" t="n">
        <v>13.05</v>
      </c>
      <c r="T89" t="n">
        <v>854.45</v>
      </c>
      <c r="U89" t="n">
        <v>0.85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96.22196742069841</v>
      </c>
      <c r="AB89" t="n">
        <v>131.6551408385493</v>
      </c>
      <c r="AC89" t="n">
        <v>119.0901589761039</v>
      </c>
      <c r="AD89" t="n">
        <v>96221.96742069841</v>
      </c>
      <c r="AE89" t="n">
        <v>131655.1408385493</v>
      </c>
      <c r="AF89" t="n">
        <v>4.539341553188595e-06</v>
      </c>
      <c r="AG89" t="n">
        <v>10</v>
      </c>
      <c r="AH89" t="n">
        <v>119090.1589761039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14.1176</v>
      </c>
      <c r="E90" t="n">
        <v>7.08</v>
      </c>
      <c r="F90" t="n">
        <v>4.08</v>
      </c>
      <c r="G90" t="n">
        <v>81.56999999999999</v>
      </c>
      <c r="H90" t="n">
        <v>1.33</v>
      </c>
      <c r="I90" t="n">
        <v>3</v>
      </c>
      <c r="J90" t="n">
        <v>307.38</v>
      </c>
      <c r="K90" t="n">
        <v>59.89</v>
      </c>
      <c r="L90" t="n">
        <v>23</v>
      </c>
      <c r="M90" t="n">
        <v>1</v>
      </c>
      <c r="N90" t="n">
        <v>89.5</v>
      </c>
      <c r="O90" t="n">
        <v>38144.9</v>
      </c>
      <c r="P90" t="n">
        <v>59.21</v>
      </c>
      <c r="Q90" t="n">
        <v>203.56</v>
      </c>
      <c r="R90" t="n">
        <v>15.19</v>
      </c>
      <c r="S90" t="n">
        <v>13.05</v>
      </c>
      <c r="T90" t="n">
        <v>787.38</v>
      </c>
      <c r="U90" t="n">
        <v>0.86</v>
      </c>
      <c r="V90" t="n">
        <v>0.92</v>
      </c>
      <c r="W90" t="n">
        <v>0.06</v>
      </c>
      <c r="X90" t="n">
        <v>0.04</v>
      </c>
      <c r="Y90" t="n">
        <v>1</v>
      </c>
      <c r="Z90" t="n">
        <v>10</v>
      </c>
      <c r="AA90" t="n">
        <v>96.22088035386044</v>
      </c>
      <c r="AB90" t="n">
        <v>131.6536534657436</v>
      </c>
      <c r="AC90" t="n">
        <v>119.0888135560712</v>
      </c>
      <c r="AD90" t="n">
        <v>96220.88035386044</v>
      </c>
      <c r="AE90" t="n">
        <v>131653.6534657436</v>
      </c>
      <c r="AF90" t="n">
        <v>4.540917635271443e-06</v>
      </c>
      <c r="AG90" t="n">
        <v>10</v>
      </c>
      <c r="AH90" t="n">
        <v>119088.8135560712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14.1271</v>
      </c>
      <c r="E91" t="n">
        <v>7.08</v>
      </c>
      <c r="F91" t="n">
        <v>4.07</v>
      </c>
      <c r="G91" t="n">
        <v>81.48</v>
      </c>
      <c r="H91" t="n">
        <v>1.35</v>
      </c>
      <c r="I91" t="n">
        <v>3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59.23</v>
      </c>
      <c r="Q91" t="n">
        <v>203.56</v>
      </c>
      <c r="R91" t="n">
        <v>15.02</v>
      </c>
      <c r="S91" t="n">
        <v>13.05</v>
      </c>
      <c r="T91" t="n">
        <v>699.29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96.2053722030426</v>
      </c>
      <c r="AB91" t="n">
        <v>131.6324345296233</v>
      </c>
      <c r="AC91" t="n">
        <v>119.0696197254333</v>
      </c>
      <c r="AD91" t="n">
        <v>96205.3722030426</v>
      </c>
      <c r="AE91" t="n">
        <v>131632.4345296233</v>
      </c>
      <c r="AF91" t="n">
        <v>4.543973304615744e-06</v>
      </c>
      <c r="AG91" t="n">
        <v>10</v>
      </c>
      <c r="AH91" t="n">
        <v>119069.6197254333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14.1332</v>
      </c>
      <c r="E92" t="n">
        <v>7.08</v>
      </c>
      <c r="F92" t="n">
        <v>4.07</v>
      </c>
      <c r="G92" t="n">
        <v>81.42</v>
      </c>
      <c r="H92" t="n">
        <v>1.36</v>
      </c>
      <c r="I92" t="n">
        <v>3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59.17</v>
      </c>
      <c r="Q92" t="n">
        <v>203.56</v>
      </c>
      <c r="R92" t="n">
        <v>14.91</v>
      </c>
      <c r="S92" t="n">
        <v>13.05</v>
      </c>
      <c r="T92" t="n">
        <v>644.67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96.17133779370238</v>
      </c>
      <c r="AB92" t="n">
        <v>131.5858671492719</v>
      </c>
      <c r="AC92" t="n">
        <v>119.0274966705048</v>
      </c>
      <c r="AD92" t="n">
        <v>96171.33779370238</v>
      </c>
      <c r="AE92" t="n">
        <v>131585.8671492719</v>
      </c>
      <c r="AF92" t="n">
        <v>4.545935365984188e-06</v>
      </c>
      <c r="AG92" t="n">
        <v>10</v>
      </c>
      <c r="AH92" t="n">
        <v>119027.4966705048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14.1354</v>
      </c>
      <c r="E93" t="n">
        <v>7.07</v>
      </c>
      <c r="F93" t="n">
        <v>4.07</v>
      </c>
      <c r="G93" t="n">
        <v>81.39</v>
      </c>
      <c r="H93" t="n">
        <v>1.37</v>
      </c>
      <c r="I93" t="n">
        <v>3</v>
      </c>
      <c r="J93" t="n">
        <v>309.01</v>
      </c>
      <c r="K93" t="n">
        <v>59.89</v>
      </c>
      <c r="L93" t="n">
        <v>23.75</v>
      </c>
      <c r="M93" t="n">
        <v>1</v>
      </c>
      <c r="N93" t="n">
        <v>90.37</v>
      </c>
      <c r="O93" t="n">
        <v>38345.09</v>
      </c>
      <c r="P93" t="n">
        <v>59.13</v>
      </c>
      <c r="Q93" t="n">
        <v>203.56</v>
      </c>
      <c r="R93" t="n">
        <v>14.92</v>
      </c>
      <c r="S93" t="n">
        <v>13.05</v>
      </c>
      <c r="T93" t="n">
        <v>649.86</v>
      </c>
      <c r="U93" t="n">
        <v>0.87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96.1520016650534</v>
      </c>
      <c r="AB93" t="n">
        <v>131.5594106050046</v>
      </c>
      <c r="AC93" t="n">
        <v>119.0035651016904</v>
      </c>
      <c r="AD93" t="n">
        <v>96152.00166505341</v>
      </c>
      <c r="AE93" t="n">
        <v>131559.4106050046</v>
      </c>
      <c r="AF93" t="n">
        <v>4.546642994674446e-06</v>
      </c>
      <c r="AG93" t="n">
        <v>10</v>
      </c>
      <c r="AH93" t="n">
        <v>119003.5651016904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14.1309</v>
      </c>
      <c r="E94" t="n">
        <v>7.08</v>
      </c>
      <c r="F94" t="n">
        <v>4.07</v>
      </c>
      <c r="G94" t="n">
        <v>81.44</v>
      </c>
      <c r="H94" t="n">
        <v>1.38</v>
      </c>
      <c r="I94" t="n">
        <v>3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59.11</v>
      </c>
      <c r="Q94" t="n">
        <v>203.56</v>
      </c>
      <c r="R94" t="n">
        <v>14.99</v>
      </c>
      <c r="S94" t="n">
        <v>13.05</v>
      </c>
      <c r="T94" t="n">
        <v>685.34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96.15234801954149</v>
      </c>
      <c r="AB94" t="n">
        <v>131.5598845024953</v>
      </c>
      <c r="AC94" t="n">
        <v>119.0039937710697</v>
      </c>
      <c r="AD94" t="n">
        <v>96152.34801954149</v>
      </c>
      <c r="AE94" t="n">
        <v>131559.8845024953</v>
      </c>
      <c r="AF94" t="n">
        <v>4.545195572353463e-06</v>
      </c>
      <c r="AG94" t="n">
        <v>10</v>
      </c>
      <c r="AH94" t="n">
        <v>119003.9937710697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14.1237</v>
      </c>
      <c r="E95" t="n">
        <v>7.08</v>
      </c>
      <c r="F95" t="n">
        <v>4.08</v>
      </c>
      <c r="G95" t="n">
        <v>81.51000000000001</v>
      </c>
      <c r="H95" t="n">
        <v>1.39</v>
      </c>
      <c r="I95" t="n">
        <v>3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59.15</v>
      </c>
      <c r="Q95" t="n">
        <v>203.56</v>
      </c>
      <c r="R95" t="n">
        <v>15.12</v>
      </c>
      <c r="S95" t="n">
        <v>13.05</v>
      </c>
      <c r="T95" t="n">
        <v>750.53</v>
      </c>
      <c r="U95" t="n">
        <v>0.86</v>
      </c>
      <c r="V95" t="n">
        <v>0.92</v>
      </c>
      <c r="W95" t="n">
        <v>0.06</v>
      </c>
      <c r="X95" t="n">
        <v>0.04</v>
      </c>
      <c r="Y95" t="n">
        <v>1</v>
      </c>
      <c r="Z95" t="n">
        <v>10</v>
      </c>
      <c r="AA95" t="n">
        <v>96.18681635407233</v>
      </c>
      <c r="AB95" t="n">
        <v>131.6070455984359</v>
      </c>
      <c r="AC95" t="n">
        <v>119.0466538782048</v>
      </c>
      <c r="AD95" t="n">
        <v>96186.81635407233</v>
      </c>
      <c r="AE95" t="n">
        <v>131607.0455984359</v>
      </c>
      <c r="AF95" t="n">
        <v>4.542879696639889e-06</v>
      </c>
      <c r="AG95" t="n">
        <v>10</v>
      </c>
      <c r="AH95" t="n">
        <v>119046.6538782048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14.1149</v>
      </c>
      <c r="E96" t="n">
        <v>7.08</v>
      </c>
      <c r="F96" t="n">
        <v>4.08</v>
      </c>
      <c r="G96" t="n">
        <v>81.59999999999999</v>
      </c>
      <c r="H96" t="n">
        <v>1.41</v>
      </c>
      <c r="I96" t="n">
        <v>3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59.14</v>
      </c>
      <c r="Q96" t="n">
        <v>203.56</v>
      </c>
      <c r="R96" t="n">
        <v>15.28</v>
      </c>
      <c r="S96" t="n">
        <v>13.05</v>
      </c>
      <c r="T96" t="n">
        <v>832.4400000000001</v>
      </c>
      <c r="U96" t="n">
        <v>0.85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96.19873984673376</v>
      </c>
      <c r="AB96" t="n">
        <v>131.6233598471227</v>
      </c>
      <c r="AC96" t="n">
        <v>119.0614111178941</v>
      </c>
      <c r="AD96" t="n">
        <v>96198.73984673376</v>
      </c>
      <c r="AE96" t="n">
        <v>131623.3598471227</v>
      </c>
      <c r="AF96" t="n">
        <v>4.540049181878854e-06</v>
      </c>
      <c r="AG96" t="n">
        <v>10</v>
      </c>
      <c r="AH96" t="n">
        <v>119061.4111178941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14.1116</v>
      </c>
      <c r="E97" t="n">
        <v>7.09</v>
      </c>
      <c r="F97" t="n">
        <v>4.08</v>
      </c>
      <c r="G97" t="n">
        <v>81.63</v>
      </c>
      <c r="H97" t="n">
        <v>1.42</v>
      </c>
      <c r="I97" t="n">
        <v>3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59.12</v>
      </c>
      <c r="Q97" t="n">
        <v>203.57</v>
      </c>
      <c r="R97" t="n">
        <v>15.3</v>
      </c>
      <c r="S97" t="n">
        <v>13.05</v>
      </c>
      <c r="T97" t="n">
        <v>837.8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96.19694838515429</v>
      </c>
      <c r="AB97" t="n">
        <v>131.6209086903559</v>
      </c>
      <c r="AC97" t="n">
        <v>119.059193896089</v>
      </c>
      <c r="AD97" t="n">
        <v>96196.94838515429</v>
      </c>
      <c r="AE97" t="n">
        <v>131620.908690356</v>
      </c>
      <c r="AF97" t="n">
        <v>4.538987738843465e-06</v>
      </c>
      <c r="AG97" t="n">
        <v>10</v>
      </c>
      <c r="AH97" t="n">
        <v>119059.193896089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14.1215</v>
      </c>
      <c r="E98" t="n">
        <v>7.08</v>
      </c>
      <c r="F98" t="n">
        <v>4.08</v>
      </c>
      <c r="G98" t="n">
        <v>81.53</v>
      </c>
      <c r="H98" t="n">
        <v>1.43</v>
      </c>
      <c r="I98" t="n">
        <v>3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58.96</v>
      </c>
      <c r="Q98" t="n">
        <v>203.56</v>
      </c>
      <c r="R98" t="n">
        <v>15.11</v>
      </c>
      <c r="S98" t="n">
        <v>13.05</v>
      </c>
      <c r="T98" t="n">
        <v>743.27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96.11753954178872</v>
      </c>
      <c r="AB98" t="n">
        <v>131.5122580075923</v>
      </c>
      <c r="AC98" t="n">
        <v>118.960912681996</v>
      </c>
      <c r="AD98" t="n">
        <v>96117.53954178872</v>
      </c>
      <c r="AE98" t="n">
        <v>131512.2580075923</v>
      </c>
      <c r="AF98" t="n">
        <v>4.54217206794963e-06</v>
      </c>
      <c r="AG98" t="n">
        <v>10</v>
      </c>
      <c r="AH98" t="n">
        <v>118960.912681996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14.1304</v>
      </c>
      <c r="E99" t="n">
        <v>7.08</v>
      </c>
      <c r="F99" t="n">
        <v>4.07</v>
      </c>
      <c r="G99" t="n">
        <v>81.44</v>
      </c>
      <c r="H99" t="n">
        <v>1.44</v>
      </c>
      <c r="I99" t="n">
        <v>3</v>
      </c>
      <c r="J99" t="n">
        <v>312.28</v>
      </c>
      <c r="K99" t="n">
        <v>59.89</v>
      </c>
      <c r="L99" t="n">
        <v>25.25</v>
      </c>
      <c r="M99" t="n">
        <v>1</v>
      </c>
      <c r="N99" t="n">
        <v>92.15000000000001</v>
      </c>
      <c r="O99" t="n">
        <v>38749.07</v>
      </c>
      <c r="P99" t="n">
        <v>58.86</v>
      </c>
      <c r="Q99" t="n">
        <v>203.56</v>
      </c>
      <c r="R99" t="n">
        <v>14.98</v>
      </c>
      <c r="S99" t="n">
        <v>13.05</v>
      </c>
      <c r="T99" t="n">
        <v>678.1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96.0569613060641</v>
      </c>
      <c r="AB99" t="n">
        <v>131.4293721929508</v>
      </c>
      <c r="AC99" t="n">
        <v>118.8859373731729</v>
      </c>
      <c r="AD99" t="n">
        <v>96056.9613060641</v>
      </c>
      <c r="AE99" t="n">
        <v>131429.3721929507</v>
      </c>
      <c r="AF99" t="n">
        <v>4.545034747651132e-06</v>
      </c>
      <c r="AG99" t="n">
        <v>10</v>
      </c>
      <c r="AH99" t="n">
        <v>118885.9373731729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14.1293</v>
      </c>
      <c r="E100" t="n">
        <v>7.08</v>
      </c>
      <c r="F100" t="n">
        <v>4.07</v>
      </c>
      <c r="G100" t="n">
        <v>81.45999999999999</v>
      </c>
      <c r="H100" t="n">
        <v>1.45</v>
      </c>
      <c r="I100" t="n">
        <v>3</v>
      </c>
      <c r="J100" t="n">
        <v>312.83</v>
      </c>
      <c r="K100" t="n">
        <v>59.89</v>
      </c>
      <c r="L100" t="n">
        <v>25.5</v>
      </c>
      <c r="M100" t="n">
        <v>0</v>
      </c>
      <c r="N100" t="n">
        <v>92.44</v>
      </c>
      <c r="O100" t="n">
        <v>38816.85</v>
      </c>
      <c r="P100" t="n">
        <v>58.96</v>
      </c>
      <c r="Q100" t="n">
        <v>203.56</v>
      </c>
      <c r="R100" t="n">
        <v>14.94</v>
      </c>
      <c r="S100" t="n">
        <v>13.05</v>
      </c>
      <c r="T100" t="n">
        <v>660.88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96.09743697206828</v>
      </c>
      <c r="AB100" t="n">
        <v>131.484752784838</v>
      </c>
      <c r="AC100" t="n">
        <v>118.9360325190976</v>
      </c>
      <c r="AD100" t="n">
        <v>96097.43697206827</v>
      </c>
      <c r="AE100" t="n">
        <v>131484.752784838</v>
      </c>
      <c r="AF100" t="n">
        <v>4.544680933306002e-06</v>
      </c>
      <c r="AG100" t="n">
        <v>10</v>
      </c>
      <c r="AH100" t="n">
        <v>118936.0325190976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11.5436</v>
      </c>
      <c r="E2" t="n">
        <v>8.66</v>
      </c>
      <c r="F2" t="n">
        <v>4.92</v>
      </c>
      <c r="G2" t="n">
        <v>6.71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59.41</v>
      </c>
      <c r="Q2" t="n">
        <v>203.63</v>
      </c>
      <c r="R2" t="n">
        <v>41.6</v>
      </c>
      <c r="S2" t="n">
        <v>13.05</v>
      </c>
      <c r="T2" t="n">
        <v>13784.08</v>
      </c>
      <c r="U2" t="n">
        <v>0.31</v>
      </c>
      <c r="V2" t="n">
        <v>0.76</v>
      </c>
      <c r="W2" t="n">
        <v>0.12</v>
      </c>
      <c r="X2" t="n">
        <v>0.88</v>
      </c>
      <c r="Y2" t="n">
        <v>1</v>
      </c>
      <c r="Z2" t="n">
        <v>10</v>
      </c>
      <c r="AA2" t="n">
        <v>114.105659868304</v>
      </c>
      <c r="AB2" t="n">
        <v>156.1243978181789</v>
      </c>
      <c r="AC2" t="n">
        <v>141.2241044124233</v>
      </c>
      <c r="AD2" t="n">
        <v>114105.659868304</v>
      </c>
      <c r="AE2" t="n">
        <v>156124.3978181789</v>
      </c>
      <c r="AF2" t="n">
        <v>3.826337365922415e-06</v>
      </c>
      <c r="AG2" t="n">
        <v>12</v>
      </c>
      <c r="AH2" t="n">
        <v>141224.1044124233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12.301</v>
      </c>
      <c r="E3" t="n">
        <v>8.130000000000001</v>
      </c>
      <c r="F3" t="n">
        <v>4.71</v>
      </c>
      <c r="G3" t="n">
        <v>8.31</v>
      </c>
      <c r="H3" t="n">
        <v>0.14</v>
      </c>
      <c r="I3" t="n">
        <v>34</v>
      </c>
      <c r="J3" t="n">
        <v>159.48</v>
      </c>
      <c r="K3" t="n">
        <v>50.28</v>
      </c>
      <c r="L3" t="n">
        <v>1.25</v>
      </c>
      <c r="M3" t="n">
        <v>32</v>
      </c>
      <c r="N3" t="n">
        <v>27.95</v>
      </c>
      <c r="O3" t="n">
        <v>19902.91</v>
      </c>
      <c r="P3" t="n">
        <v>56.57</v>
      </c>
      <c r="Q3" t="n">
        <v>203.58</v>
      </c>
      <c r="R3" t="n">
        <v>34.83</v>
      </c>
      <c r="S3" t="n">
        <v>13.05</v>
      </c>
      <c r="T3" t="n">
        <v>10449.54</v>
      </c>
      <c r="U3" t="n">
        <v>0.37</v>
      </c>
      <c r="V3" t="n">
        <v>0.79</v>
      </c>
      <c r="W3" t="n">
        <v>0.11</v>
      </c>
      <c r="X3" t="n">
        <v>0.67</v>
      </c>
      <c r="Y3" t="n">
        <v>1</v>
      </c>
      <c r="Z3" t="n">
        <v>10</v>
      </c>
      <c r="AA3" t="n">
        <v>104.0167337762779</v>
      </c>
      <c r="AB3" t="n">
        <v>142.3202840470695</v>
      </c>
      <c r="AC3" t="n">
        <v>128.7374358854288</v>
      </c>
      <c r="AD3" t="n">
        <v>104016.7337762779</v>
      </c>
      <c r="AE3" t="n">
        <v>142320.2840470696</v>
      </c>
      <c r="AF3" t="n">
        <v>4.077391449652762e-06</v>
      </c>
      <c r="AG3" t="n">
        <v>11</v>
      </c>
      <c r="AH3" t="n">
        <v>128737.4358854288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12.8041</v>
      </c>
      <c r="E4" t="n">
        <v>7.81</v>
      </c>
      <c r="F4" t="n">
        <v>4.58</v>
      </c>
      <c r="G4" t="n">
        <v>9.82</v>
      </c>
      <c r="H4" t="n">
        <v>0.17</v>
      </c>
      <c r="I4" t="n">
        <v>28</v>
      </c>
      <c r="J4" t="n">
        <v>159.83</v>
      </c>
      <c r="K4" t="n">
        <v>50.28</v>
      </c>
      <c r="L4" t="n">
        <v>1.5</v>
      </c>
      <c r="M4" t="n">
        <v>26</v>
      </c>
      <c r="N4" t="n">
        <v>28.05</v>
      </c>
      <c r="O4" t="n">
        <v>19946.71</v>
      </c>
      <c r="P4" t="n">
        <v>54.85</v>
      </c>
      <c r="Q4" t="n">
        <v>203.61</v>
      </c>
      <c r="R4" t="n">
        <v>31.01</v>
      </c>
      <c r="S4" t="n">
        <v>13.05</v>
      </c>
      <c r="T4" t="n">
        <v>8571.84</v>
      </c>
      <c r="U4" t="n">
        <v>0.42</v>
      </c>
      <c r="V4" t="n">
        <v>0.82</v>
      </c>
      <c r="W4" t="n">
        <v>0.1</v>
      </c>
      <c r="X4" t="n">
        <v>0.54</v>
      </c>
      <c r="Y4" t="n">
        <v>1</v>
      </c>
      <c r="Z4" t="n">
        <v>10</v>
      </c>
      <c r="AA4" t="n">
        <v>102.1245149596635</v>
      </c>
      <c r="AB4" t="n">
        <v>139.7312667833765</v>
      </c>
      <c r="AC4" t="n">
        <v>126.3955107956732</v>
      </c>
      <c r="AD4" t="n">
        <v>102124.5149596635</v>
      </c>
      <c r="AE4" t="n">
        <v>139731.2667833765</v>
      </c>
      <c r="AF4" t="n">
        <v>4.244153146939187e-06</v>
      </c>
      <c r="AG4" t="n">
        <v>11</v>
      </c>
      <c r="AH4" t="n">
        <v>126395.5107956732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13.2548</v>
      </c>
      <c r="E5" t="n">
        <v>7.54</v>
      </c>
      <c r="F5" t="n">
        <v>4.48</v>
      </c>
      <c r="G5" t="n">
        <v>11.68</v>
      </c>
      <c r="H5" t="n">
        <v>0.19</v>
      </c>
      <c r="I5" t="n">
        <v>23</v>
      </c>
      <c r="J5" t="n">
        <v>160.19</v>
      </c>
      <c r="K5" t="n">
        <v>50.28</v>
      </c>
      <c r="L5" t="n">
        <v>1.75</v>
      </c>
      <c r="M5" t="n">
        <v>21</v>
      </c>
      <c r="N5" t="n">
        <v>28.16</v>
      </c>
      <c r="O5" t="n">
        <v>19990.53</v>
      </c>
      <c r="P5" t="n">
        <v>53.3</v>
      </c>
      <c r="Q5" t="n">
        <v>203.59</v>
      </c>
      <c r="R5" t="n">
        <v>27.63</v>
      </c>
      <c r="S5" t="n">
        <v>13.05</v>
      </c>
      <c r="T5" t="n">
        <v>6905.44</v>
      </c>
      <c r="U5" t="n">
        <v>0.47</v>
      </c>
      <c r="V5" t="n">
        <v>0.83</v>
      </c>
      <c r="W5" t="n">
        <v>0.09</v>
      </c>
      <c r="X5" t="n">
        <v>0.44</v>
      </c>
      <c r="Y5" t="n">
        <v>1</v>
      </c>
      <c r="Z5" t="n">
        <v>10</v>
      </c>
      <c r="AA5" t="n">
        <v>93.75404910906421</v>
      </c>
      <c r="AB5" t="n">
        <v>128.2784261277014</v>
      </c>
      <c r="AC5" t="n">
        <v>116.0357131780093</v>
      </c>
      <c r="AD5" t="n">
        <v>93754.04910906422</v>
      </c>
      <c r="AE5" t="n">
        <v>128278.4261277013</v>
      </c>
      <c r="AF5" t="n">
        <v>4.393545905768428e-06</v>
      </c>
      <c r="AG5" t="n">
        <v>10</v>
      </c>
      <c r="AH5" t="n">
        <v>116035.7131780093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13.5808</v>
      </c>
      <c r="E6" t="n">
        <v>7.36</v>
      </c>
      <c r="F6" t="n">
        <v>4.39</v>
      </c>
      <c r="G6" t="n">
        <v>13.18</v>
      </c>
      <c r="H6" t="n">
        <v>0.22</v>
      </c>
      <c r="I6" t="n">
        <v>20</v>
      </c>
      <c r="J6" t="n">
        <v>160.54</v>
      </c>
      <c r="K6" t="n">
        <v>50.28</v>
      </c>
      <c r="L6" t="n">
        <v>2</v>
      </c>
      <c r="M6" t="n">
        <v>18</v>
      </c>
      <c r="N6" t="n">
        <v>28.26</v>
      </c>
      <c r="O6" t="n">
        <v>20034.4</v>
      </c>
      <c r="P6" t="n">
        <v>52.07</v>
      </c>
      <c r="Q6" t="n">
        <v>203.57</v>
      </c>
      <c r="R6" t="n">
        <v>24.76</v>
      </c>
      <c r="S6" t="n">
        <v>13.05</v>
      </c>
      <c r="T6" t="n">
        <v>5485.42</v>
      </c>
      <c r="U6" t="n">
        <v>0.53</v>
      </c>
      <c r="V6" t="n">
        <v>0.85</v>
      </c>
      <c r="W6" t="n">
        <v>0.09</v>
      </c>
      <c r="X6" t="n">
        <v>0.35</v>
      </c>
      <c r="Y6" t="n">
        <v>1</v>
      </c>
      <c r="Z6" t="n">
        <v>10</v>
      </c>
      <c r="AA6" t="n">
        <v>92.63184737527135</v>
      </c>
      <c r="AB6" t="n">
        <v>126.7429802074803</v>
      </c>
      <c r="AC6" t="n">
        <v>114.6468080614018</v>
      </c>
      <c r="AD6" t="n">
        <v>92631.84737527135</v>
      </c>
      <c r="AE6" t="n">
        <v>126742.9802074803</v>
      </c>
      <c r="AF6" t="n">
        <v>4.501604568689069e-06</v>
      </c>
      <c r="AG6" t="n">
        <v>10</v>
      </c>
      <c r="AH6" t="n">
        <v>114646.8080614018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13.6353</v>
      </c>
      <c r="E7" t="n">
        <v>7.33</v>
      </c>
      <c r="F7" t="n">
        <v>4.43</v>
      </c>
      <c r="G7" t="n">
        <v>14.76</v>
      </c>
      <c r="H7" t="n">
        <v>0.25</v>
      </c>
      <c r="I7" t="n">
        <v>18</v>
      </c>
      <c r="J7" t="n">
        <v>160.9</v>
      </c>
      <c r="K7" t="n">
        <v>50.28</v>
      </c>
      <c r="L7" t="n">
        <v>2.25</v>
      </c>
      <c r="M7" t="n">
        <v>16</v>
      </c>
      <c r="N7" t="n">
        <v>28.37</v>
      </c>
      <c r="O7" t="n">
        <v>20078.3</v>
      </c>
      <c r="P7" t="n">
        <v>52.24</v>
      </c>
      <c r="Q7" t="n">
        <v>203.61</v>
      </c>
      <c r="R7" t="n">
        <v>26.72</v>
      </c>
      <c r="S7" t="n">
        <v>13.05</v>
      </c>
      <c r="T7" t="n">
        <v>6477.3</v>
      </c>
      <c r="U7" t="n">
        <v>0.49</v>
      </c>
      <c r="V7" t="n">
        <v>0.84</v>
      </c>
      <c r="W7" t="n">
        <v>0.07000000000000001</v>
      </c>
      <c r="X7" t="n">
        <v>0.39</v>
      </c>
      <c r="Y7" t="n">
        <v>1</v>
      </c>
      <c r="Z7" t="n">
        <v>10</v>
      </c>
      <c r="AA7" t="n">
        <v>92.62788482186917</v>
      </c>
      <c r="AB7" t="n">
        <v>126.7375584670999</v>
      </c>
      <c r="AC7" t="n">
        <v>114.6419037643139</v>
      </c>
      <c r="AD7" t="n">
        <v>92627.88482186917</v>
      </c>
      <c r="AE7" t="n">
        <v>126737.5584670999</v>
      </c>
      <c r="AF7" t="n">
        <v>4.519669590557703e-06</v>
      </c>
      <c r="AG7" t="n">
        <v>10</v>
      </c>
      <c r="AH7" t="n">
        <v>114641.9037643139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13.912</v>
      </c>
      <c r="E8" t="n">
        <v>7.19</v>
      </c>
      <c r="F8" t="n">
        <v>4.35</v>
      </c>
      <c r="G8" t="n">
        <v>16.31</v>
      </c>
      <c r="H8" t="n">
        <v>0.27</v>
      </c>
      <c r="I8" t="n">
        <v>16</v>
      </c>
      <c r="J8" t="n">
        <v>161.26</v>
      </c>
      <c r="K8" t="n">
        <v>50.28</v>
      </c>
      <c r="L8" t="n">
        <v>2.5</v>
      </c>
      <c r="M8" t="n">
        <v>14</v>
      </c>
      <c r="N8" t="n">
        <v>28.48</v>
      </c>
      <c r="O8" t="n">
        <v>20122.23</v>
      </c>
      <c r="P8" t="n">
        <v>50.97</v>
      </c>
      <c r="Q8" t="n">
        <v>203.56</v>
      </c>
      <c r="R8" t="n">
        <v>23.68</v>
      </c>
      <c r="S8" t="n">
        <v>13.05</v>
      </c>
      <c r="T8" t="n">
        <v>4966.34</v>
      </c>
      <c r="U8" t="n">
        <v>0.55</v>
      </c>
      <c r="V8" t="n">
        <v>0.86</v>
      </c>
      <c r="W8" t="n">
        <v>0.08</v>
      </c>
      <c r="X8" t="n">
        <v>0.31</v>
      </c>
      <c r="Y8" t="n">
        <v>1</v>
      </c>
      <c r="Z8" t="n">
        <v>10</v>
      </c>
      <c r="AA8" t="n">
        <v>91.6302250290732</v>
      </c>
      <c r="AB8" t="n">
        <v>125.3725163249535</v>
      </c>
      <c r="AC8" t="n">
        <v>113.4071393283647</v>
      </c>
      <c r="AD8" t="n">
        <v>91630.2250290732</v>
      </c>
      <c r="AE8" t="n">
        <v>125372.5163249535</v>
      </c>
      <c r="AF8" t="n">
        <v>4.611386866723781e-06</v>
      </c>
      <c r="AG8" t="n">
        <v>10</v>
      </c>
      <c r="AH8" t="n">
        <v>113407.1393283647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14.0143</v>
      </c>
      <c r="E9" t="n">
        <v>7.14</v>
      </c>
      <c r="F9" t="n">
        <v>4.33</v>
      </c>
      <c r="G9" t="n">
        <v>17.31</v>
      </c>
      <c r="H9" t="n">
        <v>0.3</v>
      </c>
      <c r="I9" t="n">
        <v>15</v>
      </c>
      <c r="J9" t="n">
        <v>161.61</v>
      </c>
      <c r="K9" t="n">
        <v>50.28</v>
      </c>
      <c r="L9" t="n">
        <v>2.75</v>
      </c>
      <c r="M9" t="n">
        <v>13</v>
      </c>
      <c r="N9" t="n">
        <v>28.58</v>
      </c>
      <c r="O9" t="n">
        <v>20166.2</v>
      </c>
      <c r="P9" t="n">
        <v>50.52</v>
      </c>
      <c r="Q9" t="n">
        <v>203.59</v>
      </c>
      <c r="R9" t="n">
        <v>23</v>
      </c>
      <c r="S9" t="n">
        <v>13.05</v>
      </c>
      <c r="T9" t="n">
        <v>4627.85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91.28376077420431</v>
      </c>
      <c r="AB9" t="n">
        <v>124.8984686465179</v>
      </c>
      <c r="AC9" t="n">
        <v>112.9783340950288</v>
      </c>
      <c r="AD9" t="n">
        <v>91283.7607742043</v>
      </c>
      <c r="AE9" t="n">
        <v>124898.4686465179</v>
      </c>
      <c r="AF9" t="n">
        <v>4.645296072910227e-06</v>
      </c>
      <c r="AG9" t="n">
        <v>10</v>
      </c>
      <c r="AH9" t="n">
        <v>112978.3340950288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14.2371</v>
      </c>
      <c r="E10" t="n">
        <v>7.02</v>
      </c>
      <c r="F10" t="n">
        <v>4.28</v>
      </c>
      <c r="G10" t="n">
        <v>19.76</v>
      </c>
      <c r="H10" t="n">
        <v>0.33</v>
      </c>
      <c r="I10" t="n">
        <v>13</v>
      </c>
      <c r="J10" t="n">
        <v>161.97</v>
      </c>
      <c r="K10" t="n">
        <v>50.28</v>
      </c>
      <c r="L10" t="n">
        <v>3</v>
      </c>
      <c r="M10" t="n">
        <v>11</v>
      </c>
      <c r="N10" t="n">
        <v>28.69</v>
      </c>
      <c r="O10" t="n">
        <v>20210.21</v>
      </c>
      <c r="P10" t="n">
        <v>49.78</v>
      </c>
      <c r="Q10" t="n">
        <v>203.56</v>
      </c>
      <c r="R10" t="n">
        <v>21.52</v>
      </c>
      <c r="S10" t="n">
        <v>13.05</v>
      </c>
      <c r="T10" t="n">
        <v>3899.56</v>
      </c>
      <c r="U10" t="n">
        <v>0.61</v>
      </c>
      <c r="V10" t="n">
        <v>0.87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90.63498980108351</v>
      </c>
      <c r="AB10" t="n">
        <v>124.0107915793391</v>
      </c>
      <c r="AC10" t="n">
        <v>112.1753756812787</v>
      </c>
      <c r="AD10" t="n">
        <v>90634.9898010835</v>
      </c>
      <c r="AE10" t="n">
        <v>124010.7915793391</v>
      </c>
      <c r="AF10" t="n">
        <v>4.71914720818237e-06</v>
      </c>
      <c r="AG10" t="n">
        <v>10</v>
      </c>
      <c r="AH10" t="n">
        <v>112175.3756812787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14.3489</v>
      </c>
      <c r="E11" t="n">
        <v>6.97</v>
      </c>
      <c r="F11" t="n">
        <v>4.26</v>
      </c>
      <c r="G11" t="n">
        <v>21.29</v>
      </c>
      <c r="H11" t="n">
        <v>0.35</v>
      </c>
      <c r="I11" t="n">
        <v>12</v>
      </c>
      <c r="J11" t="n">
        <v>162.33</v>
      </c>
      <c r="K11" t="n">
        <v>50.28</v>
      </c>
      <c r="L11" t="n">
        <v>3.25</v>
      </c>
      <c r="M11" t="n">
        <v>10</v>
      </c>
      <c r="N11" t="n">
        <v>28.8</v>
      </c>
      <c r="O11" t="n">
        <v>20254.26</v>
      </c>
      <c r="P11" t="n">
        <v>49.22</v>
      </c>
      <c r="Q11" t="n">
        <v>203.56</v>
      </c>
      <c r="R11" t="n">
        <v>20.78</v>
      </c>
      <c r="S11" t="n">
        <v>13.05</v>
      </c>
      <c r="T11" t="n">
        <v>3532.54</v>
      </c>
      <c r="U11" t="n">
        <v>0.63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90.24797909975261</v>
      </c>
      <c r="AB11" t="n">
        <v>123.4812664640714</v>
      </c>
      <c r="AC11" t="n">
        <v>111.6963876998188</v>
      </c>
      <c r="AD11" t="n">
        <v>90247.97909975261</v>
      </c>
      <c r="AE11" t="n">
        <v>123481.2664640713</v>
      </c>
      <c r="AF11" t="n">
        <v>4.756205363134909e-06</v>
      </c>
      <c r="AG11" t="n">
        <v>10</v>
      </c>
      <c r="AH11" t="n">
        <v>111696.3876998188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14.4532</v>
      </c>
      <c r="E12" t="n">
        <v>6.92</v>
      </c>
      <c r="F12" t="n">
        <v>4.24</v>
      </c>
      <c r="G12" t="n">
        <v>23.13</v>
      </c>
      <c r="H12" t="n">
        <v>0.38</v>
      </c>
      <c r="I12" t="n">
        <v>11</v>
      </c>
      <c r="J12" t="n">
        <v>162.68</v>
      </c>
      <c r="K12" t="n">
        <v>50.28</v>
      </c>
      <c r="L12" t="n">
        <v>3.5</v>
      </c>
      <c r="M12" t="n">
        <v>9</v>
      </c>
      <c r="N12" t="n">
        <v>28.9</v>
      </c>
      <c r="O12" t="n">
        <v>20298.34</v>
      </c>
      <c r="P12" t="n">
        <v>48.69</v>
      </c>
      <c r="Q12" t="n">
        <v>203.59</v>
      </c>
      <c r="R12" t="n">
        <v>20.24</v>
      </c>
      <c r="S12" t="n">
        <v>13.05</v>
      </c>
      <c r="T12" t="n">
        <v>3270.21</v>
      </c>
      <c r="U12" t="n">
        <v>0.64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89.88882458287789</v>
      </c>
      <c r="AB12" t="n">
        <v>122.9898554093046</v>
      </c>
      <c r="AC12" t="n">
        <v>111.251876226419</v>
      </c>
      <c r="AD12" t="n">
        <v>89888.82458287789</v>
      </c>
      <c r="AE12" t="n">
        <v>122989.8554093046</v>
      </c>
      <c r="AF12" t="n">
        <v>4.790777505903691e-06</v>
      </c>
      <c r="AG12" t="n">
        <v>10</v>
      </c>
      <c r="AH12" t="n">
        <v>111251.876226419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14.459</v>
      </c>
      <c r="E13" t="n">
        <v>6.92</v>
      </c>
      <c r="F13" t="n">
        <v>4.24</v>
      </c>
      <c r="G13" t="n">
        <v>23.11</v>
      </c>
      <c r="H13" t="n">
        <v>0.41</v>
      </c>
      <c r="I13" t="n">
        <v>11</v>
      </c>
      <c r="J13" t="n">
        <v>163.04</v>
      </c>
      <c r="K13" t="n">
        <v>50.28</v>
      </c>
      <c r="L13" t="n">
        <v>3.75</v>
      </c>
      <c r="M13" t="n">
        <v>9</v>
      </c>
      <c r="N13" t="n">
        <v>29.01</v>
      </c>
      <c r="O13" t="n">
        <v>20342.46</v>
      </c>
      <c r="P13" t="n">
        <v>48.55</v>
      </c>
      <c r="Q13" t="n">
        <v>203.57</v>
      </c>
      <c r="R13" t="n">
        <v>20.14</v>
      </c>
      <c r="S13" t="n">
        <v>13.05</v>
      </c>
      <c r="T13" t="n">
        <v>3218.38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89.82794803687064</v>
      </c>
      <c r="AB13" t="n">
        <v>122.9065614333739</v>
      </c>
      <c r="AC13" t="n">
        <v>111.1765317106473</v>
      </c>
      <c r="AD13" t="n">
        <v>89827.94803687064</v>
      </c>
      <c r="AE13" t="n">
        <v>122906.5614333739</v>
      </c>
      <c r="AF13" t="n">
        <v>4.792700021992462e-06</v>
      </c>
      <c r="AG13" t="n">
        <v>10</v>
      </c>
      <c r="AH13" t="n">
        <v>111176.5317106473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14.6455</v>
      </c>
      <c r="E14" t="n">
        <v>6.83</v>
      </c>
      <c r="F14" t="n">
        <v>4.18</v>
      </c>
      <c r="G14" t="n">
        <v>25.09</v>
      </c>
      <c r="H14" t="n">
        <v>0.43</v>
      </c>
      <c r="I14" t="n">
        <v>10</v>
      </c>
      <c r="J14" t="n">
        <v>163.4</v>
      </c>
      <c r="K14" t="n">
        <v>50.28</v>
      </c>
      <c r="L14" t="n">
        <v>4</v>
      </c>
      <c r="M14" t="n">
        <v>8</v>
      </c>
      <c r="N14" t="n">
        <v>29.12</v>
      </c>
      <c r="O14" t="n">
        <v>20386.62</v>
      </c>
      <c r="P14" t="n">
        <v>47.6</v>
      </c>
      <c r="Q14" t="n">
        <v>203.56</v>
      </c>
      <c r="R14" t="n">
        <v>18.4</v>
      </c>
      <c r="S14" t="n">
        <v>13.05</v>
      </c>
      <c r="T14" t="n">
        <v>2354.16</v>
      </c>
      <c r="U14" t="n">
        <v>0.71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82.38466582166917</v>
      </c>
      <c r="AB14" t="n">
        <v>112.7223343321045</v>
      </c>
      <c r="AC14" t="n">
        <v>101.9642729502673</v>
      </c>
      <c r="AD14" t="n">
        <v>82384.66582166917</v>
      </c>
      <c r="AE14" t="n">
        <v>112722.3343321045</v>
      </c>
      <c r="AF14" t="n">
        <v>4.854518858295222e-06</v>
      </c>
      <c r="AG14" t="n">
        <v>9</v>
      </c>
      <c r="AH14" t="n">
        <v>101964.2729502673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14.6687</v>
      </c>
      <c r="E15" t="n">
        <v>6.82</v>
      </c>
      <c r="F15" t="n">
        <v>4.2</v>
      </c>
      <c r="G15" t="n">
        <v>28.02</v>
      </c>
      <c r="H15" t="n">
        <v>0.46</v>
      </c>
      <c r="I15" t="n">
        <v>9</v>
      </c>
      <c r="J15" t="n">
        <v>163.76</v>
      </c>
      <c r="K15" t="n">
        <v>50.28</v>
      </c>
      <c r="L15" t="n">
        <v>4.25</v>
      </c>
      <c r="M15" t="n">
        <v>7</v>
      </c>
      <c r="N15" t="n">
        <v>29.23</v>
      </c>
      <c r="O15" t="n">
        <v>20430.81</v>
      </c>
      <c r="P15" t="n">
        <v>47.45</v>
      </c>
      <c r="Q15" t="n">
        <v>203.56</v>
      </c>
      <c r="R15" t="n">
        <v>19.08</v>
      </c>
      <c r="S15" t="n">
        <v>13.05</v>
      </c>
      <c r="T15" t="n">
        <v>2702.33</v>
      </c>
      <c r="U15" t="n">
        <v>0.68</v>
      </c>
      <c r="V15" t="n">
        <v>0.89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82.30748026922214</v>
      </c>
      <c r="AB15" t="n">
        <v>112.6167256540603</v>
      </c>
      <c r="AC15" t="n">
        <v>101.8687434162329</v>
      </c>
      <c r="AD15" t="n">
        <v>82307.48026922214</v>
      </c>
      <c r="AE15" t="n">
        <v>112616.7256540603</v>
      </c>
      <c r="AF15" t="n">
        <v>4.862208922650309e-06</v>
      </c>
      <c r="AG15" t="n">
        <v>9</v>
      </c>
      <c r="AH15" t="n">
        <v>101868.7434162329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14.6604</v>
      </c>
      <c r="E16" t="n">
        <v>6.82</v>
      </c>
      <c r="F16" t="n">
        <v>4.21</v>
      </c>
      <c r="G16" t="n">
        <v>28.04</v>
      </c>
      <c r="H16" t="n">
        <v>0.49</v>
      </c>
      <c r="I16" t="n">
        <v>9</v>
      </c>
      <c r="J16" t="n">
        <v>164.12</v>
      </c>
      <c r="K16" t="n">
        <v>50.28</v>
      </c>
      <c r="L16" t="n">
        <v>4.5</v>
      </c>
      <c r="M16" t="n">
        <v>7</v>
      </c>
      <c r="N16" t="n">
        <v>29.34</v>
      </c>
      <c r="O16" t="n">
        <v>20475.04</v>
      </c>
      <c r="P16" t="n">
        <v>47.56</v>
      </c>
      <c r="Q16" t="n">
        <v>203.59</v>
      </c>
      <c r="R16" t="n">
        <v>19.21</v>
      </c>
      <c r="S16" t="n">
        <v>13.05</v>
      </c>
      <c r="T16" t="n">
        <v>2764.17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82.36423704949415</v>
      </c>
      <c r="AB16" t="n">
        <v>112.6943827847608</v>
      </c>
      <c r="AC16" t="n">
        <v>101.9389890593719</v>
      </c>
      <c r="AD16" t="n">
        <v>82364.23704949416</v>
      </c>
      <c r="AE16" t="n">
        <v>112694.3827847608</v>
      </c>
      <c r="AF16" t="n">
        <v>4.859457735833619e-06</v>
      </c>
      <c r="AG16" t="n">
        <v>9</v>
      </c>
      <c r="AH16" t="n">
        <v>101938.9890593719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14.6568</v>
      </c>
      <c r="E17" t="n">
        <v>6.82</v>
      </c>
      <c r="F17" t="n">
        <v>4.21</v>
      </c>
      <c r="G17" t="n">
        <v>28.06</v>
      </c>
      <c r="H17" t="n">
        <v>0.51</v>
      </c>
      <c r="I17" t="n">
        <v>9</v>
      </c>
      <c r="J17" t="n">
        <v>164.48</v>
      </c>
      <c r="K17" t="n">
        <v>50.28</v>
      </c>
      <c r="L17" t="n">
        <v>4.75</v>
      </c>
      <c r="M17" t="n">
        <v>7</v>
      </c>
      <c r="N17" t="n">
        <v>29.45</v>
      </c>
      <c r="O17" t="n">
        <v>20519.3</v>
      </c>
      <c r="P17" t="n">
        <v>47.26</v>
      </c>
      <c r="Q17" t="n">
        <v>203.56</v>
      </c>
      <c r="R17" t="n">
        <v>19.29</v>
      </c>
      <c r="S17" t="n">
        <v>13.05</v>
      </c>
      <c r="T17" t="n">
        <v>2803.09</v>
      </c>
      <c r="U17" t="n">
        <v>0.68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82.25768340490617</v>
      </c>
      <c r="AB17" t="n">
        <v>112.5485913874206</v>
      </c>
      <c r="AC17" t="n">
        <v>101.8071117883742</v>
      </c>
      <c r="AD17" t="n">
        <v>82257.68340490617</v>
      </c>
      <c r="AE17" t="n">
        <v>112548.5913874206</v>
      </c>
      <c r="AF17" t="n">
        <v>4.858264449985416e-06</v>
      </c>
      <c r="AG17" t="n">
        <v>9</v>
      </c>
      <c r="AH17" t="n">
        <v>101807.1117883742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14.785</v>
      </c>
      <c r="E18" t="n">
        <v>6.76</v>
      </c>
      <c r="F18" t="n">
        <v>4.18</v>
      </c>
      <c r="G18" t="n">
        <v>31.36</v>
      </c>
      <c r="H18" t="n">
        <v>0.54</v>
      </c>
      <c r="I18" t="n">
        <v>8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46.67</v>
      </c>
      <c r="Q18" t="n">
        <v>203.59</v>
      </c>
      <c r="R18" t="n">
        <v>18.41</v>
      </c>
      <c r="S18" t="n">
        <v>13.05</v>
      </c>
      <c r="T18" t="n">
        <v>2369.04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81.85646895832851</v>
      </c>
      <c r="AB18" t="n">
        <v>111.9996320812811</v>
      </c>
      <c r="AC18" t="n">
        <v>101.3105443879433</v>
      </c>
      <c r="AD18" t="n">
        <v>81856.46895832851</v>
      </c>
      <c r="AE18" t="n">
        <v>111999.6320812811</v>
      </c>
      <c r="AF18" t="n">
        <v>4.900758684913103e-06</v>
      </c>
      <c r="AG18" t="n">
        <v>9</v>
      </c>
      <c r="AH18" t="n">
        <v>101310.5443879433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14.7783</v>
      </c>
      <c r="E19" t="n">
        <v>6.77</v>
      </c>
      <c r="F19" t="n">
        <v>4.18</v>
      </c>
      <c r="G19" t="n">
        <v>31.38</v>
      </c>
      <c r="H19" t="n">
        <v>0.5600000000000001</v>
      </c>
      <c r="I19" t="n">
        <v>8</v>
      </c>
      <c r="J19" t="n">
        <v>165.19</v>
      </c>
      <c r="K19" t="n">
        <v>50.28</v>
      </c>
      <c r="L19" t="n">
        <v>5.25</v>
      </c>
      <c r="M19" t="n">
        <v>6</v>
      </c>
      <c r="N19" t="n">
        <v>29.66</v>
      </c>
      <c r="O19" t="n">
        <v>20607.95</v>
      </c>
      <c r="P19" t="n">
        <v>46.37</v>
      </c>
      <c r="Q19" t="n">
        <v>203.58</v>
      </c>
      <c r="R19" t="n">
        <v>18.5</v>
      </c>
      <c r="S19" t="n">
        <v>13.05</v>
      </c>
      <c r="T19" t="n">
        <v>2412.65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81.75468959512426</v>
      </c>
      <c r="AB19" t="n">
        <v>111.8603730663565</v>
      </c>
      <c r="AC19" t="n">
        <v>101.1845760579518</v>
      </c>
      <c r="AD19" t="n">
        <v>81754.68959512426</v>
      </c>
      <c r="AE19" t="n">
        <v>111860.3730663566</v>
      </c>
      <c r="AF19" t="n">
        <v>4.89853784736228e-06</v>
      </c>
      <c r="AG19" t="n">
        <v>9</v>
      </c>
      <c r="AH19" t="n">
        <v>101184.5760579518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14.9297</v>
      </c>
      <c r="E20" t="n">
        <v>6.7</v>
      </c>
      <c r="F20" t="n">
        <v>4.15</v>
      </c>
      <c r="G20" t="n">
        <v>35.55</v>
      </c>
      <c r="H20" t="n">
        <v>0.59</v>
      </c>
      <c r="I20" t="n">
        <v>7</v>
      </c>
      <c r="J20" t="n">
        <v>165.55</v>
      </c>
      <c r="K20" t="n">
        <v>50.28</v>
      </c>
      <c r="L20" t="n">
        <v>5.5</v>
      </c>
      <c r="M20" t="n">
        <v>5</v>
      </c>
      <c r="N20" t="n">
        <v>29.77</v>
      </c>
      <c r="O20" t="n">
        <v>20652.33</v>
      </c>
      <c r="P20" t="n">
        <v>45.59</v>
      </c>
      <c r="Q20" t="n">
        <v>203.56</v>
      </c>
      <c r="R20" t="n">
        <v>17.23</v>
      </c>
      <c r="S20" t="n">
        <v>13.05</v>
      </c>
      <c r="T20" t="n">
        <v>1787.08</v>
      </c>
      <c r="U20" t="n">
        <v>0.76</v>
      </c>
      <c r="V20" t="n">
        <v>0.9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81.26279056747094</v>
      </c>
      <c r="AB20" t="n">
        <v>111.1873351156681</v>
      </c>
      <c r="AC20" t="n">
        <v>100.5757719046622</v>
      </c>
      <c r="AD20" t="n">
        <v>81262.79056747095</v>
      </c>
      <c r="AE20" t="n">
        <v>111187.3351156681</v>
      </c>
      <c r="AF20" t="n">
        <v>4.948722146645056e-06</v>
      </c>
      <c r="AG20" t="n">
        <v>9</v>
      </c>
      <c r="AH20" t="n">
        <v>100575.7719046622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14.9396</v>
      </c>
      <c r="E21" t="n">
        <v>6.69</v>
      </c>
      <c r="F21" t="n">
        <v>4.14</v>
      </c>
      <c r="G21" t="n">
        <v>35.52</v>
      </c>
      <c r="H21" t="n">
        <v>0.61</v>
      </c>
      <c r="I21" t="n">
        <v>7</v>
      </c>
      <c r="J21" t="n">
        <v>165.91</v>
      </c>
      <c r="K21" t="n">
        <v>50.28</v>
      </c>
      <c r="L21" t="n">
        <v>5.75</v>
      </c>
      <c r="M21" t="n">
        <v>5</v>
      </c>
      <c r="N21" t="n">
        <v>29.88</v>
      </c>
      <c r="O21" t="n">
        <v>20696.74</v>
      </c>
      <c r="P21" t="n">
        <v>45.41</v>
      </c>
      <c r="Q21" t="n">
        <v>203.56</v>
      </c>
      <c r="R21" t="n">
        <v>17.24</v>
      </c>
      <c r="S21" t="n">
        <v>13.05</v>
      </c>
      <c r="T21" t="n">
        <v>1788.49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81.18018656268588</v>
      </c>
      <c r="AB21" t="n">
        <v>111.0743126720897</v>
      </c>
      <c r="AC21" t="n">
        <v>100.4735361644709</v>
      </c>
      <c r="AD21" t="n">
        <v>81180.18656268588</v>
      </c>
      <c r="AE21" t="n">
        <v>111074.3126720897</v>
      </c>
      <c r="AF21" t="n">
        <v>4.952003682727615e-06</v>
      </c>
      <c r="AG21" t="n">
        <v>9</v>
      </c>
      <c r="AH21" t="n">
        <v>100473.5361644709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14.8926</v>
      </c>
      <c r="E22" t="n">
        <v>6.71</v>
      </c>
      <c r="F22" t="n">
        <v>4.16</v>
      </c>
      <c r="G22" t="n">
        <v>35.7</v>
      </c>
      <c r="H22" t="n">
        <v>0.64</v>
      </c>
      <c r="I22" t="n">
        <v>7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45.44</v>
      </c>
      <c r="Q22" t="n">
        <v>203.61</v>
      </c>
      <c r="R22" t="n">
        <v>17.91</v>
      </c>
      <c r="S22" t="n">
        <v>13.05</v>
      </c>
      <c r="T22" t="n">
        <v>2126.94</v>
      </c>
      <c r="U22" t="n">
        <v>0.73</v>
      </c>
      <c r="V22" t="n">
        <v>0.9</v>
      </c>
      <c r="W22" t="n">
        <v>0.07000000000000001</v>
      </c>
      <c r="X22" t="n">
        <v>0.12</v>
      </c>
      <c r="Y22" t="n">
        <v>1</v>
      </c>
      <c r="Z22" t="n">
        <v>10</v>
      </c>
      <c r="AA22" t="n">
        <v>81.25900292713999</v>
      </c>
      <c r="AB22" t="n">
        <v>111.1821526990684</v>
      </c>
      <c r="AC22" t="n">
        <v>100.5710840906292</v>
      </c>
      <c r="AD22" t="n">
        <v>81259.00292713998</v>
      </c>
      <c r="AE22" t="n">
        <v>111182.1526990684</v>
      </c>
      <c r="AF22" t="n">
        <v>4.936424673042738e-06</v>
      </c>
      <c r="AG22" t="n">
        <v>9</v>
      </c>
      <c r="AH22" t="n">
        <v>100571.0840906292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14.8846</v>
      </c>
      <c r="E23" t="n">
        <v>6.72</v>
      </c>
      <c r="F23" t="n">
        <v>4.17</v>
      </c>
      <c r="G23" t="n">
        <v>35.73</v>
      </c>
      <c r="H23" t="n">
        <v>0.66</v>
      </c>
      <c r="I23" t="n">
        <v>7</v>
      </c>
      <c r="J23" t="n">
        <v>166.64</v>
      </c>
      <c r="K23" t="n">
        <v>50.28</v>
      </c>
      <c r="L23" t="n">
        <v>6.25</v>
      </c>
      <c r="M23" t="n">
        <v>5</v>
      </c>
      <c r="N23" t="n">
        <v>30.11</v>
      </c>
      <c r="O23" t="n">
        <v>20785.69</v>
      </c>
      <c r="P23" t="n">
        <v>44.99</v>
      </c>
      <c r="Q23" t="n">
        <v>203.56</v>
      </c>
      <c r="R23" t="n">
        <v>18.04</v>
      </c>
      <c r="S23" t="n">
        <v>13.05</v>
      </c>
      <c r="T23" t="n">
        <v>2190.41</v>
      </c>
      <c r="U23" t="n">
        <v>0.72</v>
      </c>
      <c r="V23" t="n">
        <v>0.9</v>
      </c>
      <c r="W23" t="n">
        <v>0.07000000000000001</v>
      </c>
      <c r="X23" t="n">
        <v>0.13</v>
      </c>
      <c r="Y23" t="n">
        <v>1</v>
      </c>
      <c r="Z23" t="n">
        <v>10</v>
      </c>
      <c r="AA23" t="n">
        <v>81.10920415321435</v>
      </c>
      <c r="AB23" t="n">
        <v>110.9771914079279</v>
      </c>
      <c r="AC23" t="n">
        <v>100.3856840174501</v>
      </c>
      <c r="AD23" t="n">
        <v>81109.20415321435</v>
      </c>
      <c r="AE23" t="n">
        <v>110977.191407928</v>
      </c>
      <c r="AF23" t="n">
        <v>4.933772926713397e-06</v>
      </c>
      <c r="AG23" t="n">
        <v>9</v>
      </c>
      <c r="AH23" t="n">
        <v>100385.6840174501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15.025</v>
      </c>
      <c r="E24" t="n">
        <v>6.66</v>
      </c>
      <c r="F24" t="n">
        <v>4.14</v>
      </c>
      <c r="G24" t="n">
        <v>41.38</v>
      </c>
      <c r="H24" t="n">
        <v>0.6899999999999999</v>
      </c>
      <c r="I24" t="n">
        <v>6</v>
      </c>
      <c r="J24" t="n">
        <v>167</v>
      </c>
      <c r="K24" t="n">
        <v>50.28</v>
      </c>
      <c r="L24" t="n">
        <v>6.5</v>
      </c>
      <c r="M24" t="n">
        <v>4</v>
      </c>
      <c r="N24" t="n">
        <v>30.22</v>
      </c>
      <c r="O24" t="n">
        <v>20830.22</v>
      </c>
      <c r="P24" t="n">
        <v>44.3</v>
      </c>
      <c r="Q24" t="n">
        <v>203.56</v>
      </c>
      <c r="R24" t="n">
        <v>17.07</v>
      </c>
      <c r="S24" t="n">
        <v>13.05</v>
      </c>
      <c r="T24" t="n">
        <v>1710.7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80.67301680257458</v>
      </c>
      <c r="AB24" t="n">
        <v>110.3803806315551</v>
      </c>
      <c r="AC24" t="n">
        <v>99.84583202394496</v>
      </c>
      <c r="AD24" t="n">
        <v>80673.01680257458</v>
      </c>
      <c r="AE24" t="n">
        <v>110380.3806315551</v>
      </c>
      <c r="AF24" t="n">
        <v>4.980311074793329e-06</v>
      </c>
      <c r="AG24" t="n">
        <v>9</v>
      </c>
      <c r="AH24" t="n">
        <v>99845.83202394497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15.0219</v>
      </c>
      <c r="E25" t="n">
        <v>6.66</v>
      </c>
      <c r="F25" t="n">
        <v>4.14</v>
      </c>
      <c r="G25" t="n">
        <v>41.39</v>
      </c>
      <c r="H25" t="n">
        <v>0.71</v>
      </c>
      <c r="I25" t="n">
        <v>6</v>
      </c>
      <c r="J25" t="n">
        <v>167.36</v>
      </c>
      <c r="K25" t="n">
        <v>50.28</v>
      </c>
      <c r="L25" t="n">
        <v>6.75</v>
      </c>
      <c r="M25" t="n">
        <v>4</v>
      </c>
      <c r="N25" t="n">
        <v>30.33</v>
      </c>
      <c r="O25" t="n">
        <v>20874.78</v>
      </c>
      <c r="P25" t="n">
        <v>44.35</v>
      </c>
      <c r="Q25" t="n">
        <v>203.56</v>
      </c>
      <c r="R25" t="n">
        <v>17.13</v>
      </c>
      <c r="S25" t="n">
        <v>13.05</v>
      </c>
      <c r="T25" t="n">
        <v>1738.36</v>
      </c>
      <c r="U25" t="n">
        <v>0.76</v>
      </c>
      <c r="V25" t="n">
        <v>0.9</v>
      </c>
      <c r="W25" t="n">
        <v>0.06</v>
      </c>
      <c r="X25" t="n">
        <v>0.1</v>
      </c>
      <c r="Y25" t="n">
        <v>1</v>
      </c>
      <c r="Z25" t="n">
        <v>10</v>
      </c>
      <c r="AA25" t="n">
        <v>80.69484271584449</v>
      </c>
      <c r="AB25" t="n">
        <v>110.4102438089823</v>
      </c>
      <c r="AC25" t="n">
        <v>99.87284510163175</v>
      </c>
      <c r="AD25" t="n">
        <v>80694.84271584448</v>
      </c>
      <c r="AE25" t="n">
        <v>110410.2438089823</v>
      </c>
      <c r="AF25" t="n">
        <v>4.97928352309071e-06</v>
      </c>
      <c r="AG25" t="n">
        <v>9</v>
      </c>
      <c r="AH25" t="n">
        <v>99872.84510163176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15.0301</v>
      </c>
      <c r="E26" t="n">
        <v>6.65</v>
      </c>
      <c r="F26" t="n">
        <v>4.14</v>
      </c>
      <c r="G26" t="n">
        <v>41.36</v>
      </c>
      <c r="H26" t="n">
        <v>0.74</v>
      </c>
      <c r="I26" t="n">
        <v>6</v>
      </c>
      <c r="J26" t="n">
        <v>167.72</v>
      </c>
      <c r="K26" t="n">
        <v>50.28</v>
      </c>
      <c r="L26" t="n">
        <v>7</v>
      </c>
      <c r="M26" t="n">
        <v>4</v>
      </c>
      <c r="N26" t="n">
        <v>30.44</v>
      </c>
      <c r="O26" t="n">
        <v>20919.39</v>
      </c>
      <c r="P26" t="n">
        <v>44.17</v>
      </c>
      <c r="Q26" t="n">
        <v>203.56</v>
      </c>
      <c r="R26" t="n">
        <v>16.92</v>
      </c>
      <c r="S26" t="n">
        <v>13.05</v>
      </c>
      <c r="T26" t="n">
        <v>1634.11</v>
      </c>
      <c r="U26" t="n">
        <v>0.77</v>
      </c>
      <c r="V26" t="n">
        <v>0.9</v>
      </c>
      <c r="W26" t="n">
        <v>0.07000000000000001</v>
      </c>
      <c r="X26" t="n">
        <v>0.1</v>
      </c>
      <c r="Y26" t="n">
        <v>1</v>
      </c>
      <c r="Z26" t="n">
        <v>10</v>
      </c>
      <c r="AA26" t="n">
        <v>80.61984328969666</v>
      </c>
      <c r="AB26" t="n">
        <v>110.3076262853858</v>
      </c>
      <c r="AC26" t="n">
        <v>99.78002125046261</v>
      </c>
      <c r="AD26" t="n">
        <v>80619.84328969666</v>
      </c>
      <c r="AE26" t="n">
        <v>110307.6262853857</v>
      </c>
      <c r="AF26" t="n">
        <v>4.982001563078284e-06</v>
      </c>
      <c r="AG26" t="n">
        <v>9</v>
      </c>
      <c r="AH26" t="n">
        <v>99780.02125046261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15.0602</v>
      </c>
      <c r="E27" t="n">
        <v>6.64</v>
      </c>
      <c r="F27" t="n">
        <v>4.12</v>
      </c>
      <c r="G27" t="n">
        <v>41.22</v>
      </c>
      <c r="H27" t="n">
        <v>0.76</v>
      </c>
      <c r="I27" t="n">
        <v>6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43.47</v>
      </c>
      <c r="Q27" t="n">
        <v>203.56</v>
      </c>
      <c r="R27" t="n">
        <v>16.55</v>
      </c>
      <c r="S27" t="n">
        <v>13.05</v>
      </c>
      <c r="T27" t="n">
        <v>1448.27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80.32167821580244</v>
      </c>
      <c r="AB27" t="n">
        <v>109.8996636771692</v>
      </c>
      <c r="AC27" t="n">
        <v>99.41099402099499</v>
      </c>
      <c r="AD27" t="n">
        <v>80321.67821580243</v>
      </c>
      <c r="AE27" t="n">
        <v>109899.6636771692</v>
      </c>
      <c r="AF27" t="n">
        <v>4.99197875864243e-06</v>
      </c>
      <c r="AG27" t="n">
        <v>9</v>
      </c>
      <c r="AH27" t="n">
        <v>99410.99402099499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14.9938</v>
      </c>
      <c r="E28" t="n">
        <v>6.67</v>
      </c>
      <c r="F28" t="n">
        <v>4.15</v>
      </c>
      <c r="G28" t="n">
        <v>41.52</v>
      </c>
      <c r="H28" t="n">
        <v>0.79</v>
      </c>
      <c r="I28" t="n">
        <v>6</v>
      </c>
      <c r="J28" t="n">
        <v>168.44</v>
      </c>
      <c r="K28" t="n">
        <v>50.28</v>
      </c>
      <c r="L28" t="n">
        <v>7.5</v>
      </c>
      <c r="M28" t="n">
        <v>4</v>
      </c>
      <c r="N28" t="n">
        <v>30.66</v>
      </c>
      <c r="O28" t="n">
        <v>21008.71</v>
      </c>
      <c r="P28" t="n">
        <v>43.46</v>
      </c>
      <c r="Q28" t="n">
        <v>203.67</v>
      </c>
      <c r="R28" t="n">
        <v>17.53</v>
      </c>
      <c r="S28" t="n">
        <v>13.05</v>
      </c>
      <c r="T28" t="n">
        <v>1939.73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80.41028284786834</v>
      </c>
      <c r="AB28" t="n">
        <v>110.0208964437222</v>
      </c>
      <c r="AC28" t="n">
        <v>99.52065650245947</v>
      </c>
      <c r="AD28" t="n">
        <v>80410.28284786835</v>
      </c>
      <c r="AE28" t="n">
        <v>110020.8964437222</v>
      </c>
      <c r="AF28" t="n">
        <v>4.969969264108901e-06</v>
      </c>
      <c r="AG28" t="n">
        <v>9</v>
      </c>
      <c r="AH28" t="n">
        <v>99520.65650245947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15.1458</v>
      </c>
      <c r="E29" t="n">
        <v>6.6</v>
      </c>
      <c r="F29" t="n">
        <v>4.12</v>
      </c>
      <c r="G29" t="n">
        <v>49.4</v>
      </c>
      <c r="H29" t="n">
        <v>0.8100000000000001</v>
      </c>
      <c r="I29" t="n">
        <v>5</v>
      </c>
      <c r="J29" t="n">
        <v>168.81</v>
      </c>
      <c r="K29" t="n">
        <v>50.28</v>
      </c>
      <c r="L29" t="n">
        <v>7.75</v>
      </c>
      <c r="M29" t="n">
        <v>3</v>
      </c>
      <c r="N29" t="n">
        <v>30.78</v>
      </c>
      <c r="O29" t="n">
        <v>21053.43</v>
      </c>
      <c r="P29" t="n">
        <v>42.72</v>
      </c>
      <c r="Q29" t="n">
        <v>203.56</v>
      </c>
      <c r="R29" t="n">
        <v>16.42</v>
      </c>
      <c r="S29" t="n">
        <v>13.05</v>
      </c>
      <c r="T29" t="n">
        <v>1388.94</v>
      </c>
      <c r="U29" t="n">
        <v>0.79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79.9525110760392</v>
      </c>
      <c r="AB29" t="n">
        <v>109.3945529100406</v>
      </c>
      <c r="AC29" t="n">
        <v>98.95409031655359</v>
      </c>
      <c r="AD29" t="n">
        <v>79952.5110760392</v>
      </c>
      <c r="AE29" t="n">
        <v>109394.5529100406</v>
      </c>
      <c r="AF29" t="n">
        <v>5.020352444366377e-06</v>
      </c>
      <c r="AG29" t="n">
        <v>9</v>
      </c>
      <c r="AH29" t="n">
        <v>98954.09031655359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15.1318</v>
      </c>
      <c r="E30" t="n">
        <v>6.61</v>
      </c>
      <c r="F30" t="n">
        <v>4.12</v>
      </c>
      <c r="G30" t="n">
        <v>49.48</v>
      </c>
      <c r="H30" t="n">
        <v>0.84</v>
      </c>
      <c r="I30" t="n">
        <v>5</v>
      </c>
      <c r="J30" t="n">
        <v>169.17</v>
      </c>
      <c r="K30" t="n">
        <v>50.28</v>
      </c>
      <c r="L30" t="n">
        <v>8</v>
      </c>
      <c r="M30" t="n">
        <v>3</v>
      </c>
      <c r="N30" t="n">
        <v>30.89</v>
      </c>
      <c r="O30" t="n">
        <v>21098.19</v>
      </c>
      <c r="P30" t="n">
        <v>42.7</v>
      </c>
      <c r="Q30" t="n">
        <v>203.57</v>
      </c>
      <c r="R30" t="n">
        <v>16.58</v>
      </c>
      <c r="S30" t="n">
        <v>13.05</v>
      </c>
      <c r="T30" t="n">
        <v>1471.95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79.96129606239211</v>
      </c>
      <c r="AB30" t="n">
        <v>109.4065729159349</v>
      </c>
      <c r="AC30" t="n">
        <v>98.96496314995552</v>
      </c>
      <c r="AD30" t="n">
        <v>79961.29606239211</v>
      </c>
      <c r="AE30" t="n">
        <v>109406.5729159349</v>
      </c>
      <c r="AF30" t="n">
        <v>5.01571188829003e-06</v>
      </c>
      <c r="AG30" t="n">
        <v>9</v>
      </c>
      <c r="AH30" t="n">
        <v>98964.96314995553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15.1464</v>
      </c>
      <c r="E31" t="n">
        <v>6.6</v>
      </c>
      <c r="F31" t="n">
        <v>4.12</v>
      </c>
      <c r="G31" t="n">
        <v>49.4</v>
      </c>
      <c r="H31" t="n">
        <v>0.86</v>
      </c>
      <c r="I31" t="n">
        <v>5</v>
      </c>
      <c r="J31" t="n">
        <v>169.53</v>
      </c>
      <c r="K31" t="n">
        <v>50.28</v>
      </c>
      <c r="L31" t="n">
        <v>8.25</v>
      </c>
      <c r="M31" t="n">
        <v>3</v>
      </c>
      <c r="N31" t="n">
        <v>31</v>
      </c>
      <c r="O31" t="n">
        <v>21142.98</v>
      </c>
      <c r="P31" t="n">
        <v>42.7</v>
      </c>
      <c r="Q31" t="n">
        <v>203.56</v>
      </c>
      <c r="R31" t="n">
        <v>16.41</v>
      </c>
      <c r="S31" t="n">
        <v>13.05</v>
      </c>
      <c r="T31" t="n">
        <v>1384.59</v>
      </c>
      <c r="U31" t="n">
        <v>0.8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79.94464116496438</v>
      </c>
      <c r="AB31" t="n">
        <v>109.3837849505121</v>
      </c>
      <c r="AC31" t="n">
        <v>98.94435003596955</v>
      </c>
      <c r="AD31" t="n">
        <v>79944.64116496439</v>
      </c>
      <c r="AE31" t="n">
        <v>109383.7849505121</v>
      </c>
      <c r="AF31" t="n">
        <v>5.020551325341077e-06</v>
      </c>
      <c r="AG31" t="n">
        <v>9</v>
      </c>
      <c r="AH31" t="n">
        <v>98944.35003596955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15.1604</v>
      </c>
      <c r="E32" t="n">
        <v>6.6</v>
      </c>
      <c r="F32" t="n">
        <v>4.11</v>
      </c>
      <c r="G32" t="n">
        <v>49.33</v>
      </c>
      <c r="H32" t="n">
        <v>0.89</v>
      </c>
      <c r="I32" t="n">
        <v>5</v>
      </c>
      <c r="J32" t="n">
        <v>169.9</v>
      </c>
      <c r="K32" t="n">
        <v>50.28</v>
      </c>
      <c r="L32" t="n">
        <v>8.5</v>
      </c>
      <c r="M32" t="n">
        <v>3</v>
      </c>
      <c r="N32" t="n">
        <v>31.12</v>
      </c>
      <c r="O32" t="n">
        <v>21187.82</v>
      </c>
      <c r="P32" t="n">
        <v>42.42</v>
      </c>
      <c r="Q32" t="n">
        <v>203.56</v>
      </c>
      <c r="R32" t="n">
        <v>16.08</v>
      </c>
      <c r="S32" t="n">
        <v>13.05</v>
      </c>
      <c r="T32" t="n">
        <v>1221.22</v>
      </c>
      <c r="U32" t="n">
        <v>0.8100000000000001</v>
      </c>
      <c r="V32" t="n">
        <v>0.91</v>
      </c>
      <c r="W32" t="n">
        <v>0.06</v>
      </c>
      <c r="X32" t="n">
        <v>0.07000000000000001</v>
      </c>
      <c r="Y32" t="n">
        <v>1</v>
      </c>
      <c r="Z32" t="n">
        <v>10</v>
      </c>
      <c r="AA32" t="n">
        <v>79.82353688621279</v>
      </c>
      <c r="AB32" t="n">
        <v>109.2180847335806</v>
      </c>
      <c r="AC32" t="n">
        <v>98.79446401518017</v>
      </c>
      <c r="AD32" t="n">
        <v>79823.53688621279</v>
      </c>
      <c r="AE32" t="n">
        <v>109218.0847335806</v>
      </c>
      <c r="AF32" t="n">
        <v>5.025191881417423e-06</v>
      </c>
      <c r="AG32" t="n">
        <v>9</v>
      </c>
      <c r="AH32" t="n">
        <v>98794.46401518017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15.163</v>
      </c>
      <c r="E33" t="n">
        <v>6.6</v>
      </c>
      <c r="F33" t="n">
        <v>4.11</v>
      </c>
      <c r="G33" t="n">
        <v>49.31</v>
      </c>
      <c r="H33" t="n">
        <v>0.91</v>
      </c>
      <c r="I33" t="n">
        <v>5</v>
      </c>
      <c r="J33" t="n">
        <v>170.26</v>
      </c>
      <c r="K33" t="n">
        <v>50.28</v>
      </c>
      <c r="L33" t="n">
        <v>8.75</v>
      </c>
      <c r="M33" t="n">
        <v>3</v>
      </c>
      <c r="N33" t="n">
        <v>31.23</v>
      </c>
      <c r="O33" t="n">
        <v>21232.69</v>
      </c>
      <c r="P33" t="n">
        <v>42.15</v>
      </c>
      <c r="Q33" t="n">
        <v>203.56</v>
      </c>
      <c r="R33" t="n">
        <v>16.2</v>
      </c>
      <c r="S33" t="n">
        <v>13.05</v>
      </c>
      <c r="T33" t="n">
        <v>1278.39</v>
      </c>
      <c r="U33" t="n">
        <v>0.8100000000000001</v>
      </c>
      <c r="V33" t="n">
        <v>0.91</v>
      </c>
      <c r="W33" t="n">
        <v>0.06</v>
      </c>
      <c r="X33" t="n">
        <v>0.07000000000000001</v>
      </c>
      <c r="Y33" t="n">
        <v>1</v>
      </c>
      <c r="Z33" t="n">
        <v>10</v>
      </c>
      <c r="AA33" t="n">
        <v>79.72369556440989</v>
      </c>
      <c r="AB33" t="n">
        <v>109.0814774324016</v>
      </c>
      <c r="AC33" t="n">
        <v>98.67089432309619</v>
      </c>
      <c r="AD33" t="n">
        <v>79723.69556440989</v>
      </c>
      <c r="AE33" t="n">
        <v>109081.4774324016</v>
      </c>
      <c r="AF33" t="n">
        <v>5.02605369897446e-06</v>
      </c>
      <c r="AG33" t="n">
        <v>9</v>
      </c>
      <c r="AH33" t="n">
        <v>98670.89432309619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15.128</v>
      </c>
      <c r="E34" t="n">
        <v>6.61</v>
      </c>
      <c r="F34" t="n">
        <v>4.12</v>
      </c>
      <c r="G34" t="n">
        <v>49.5</v>
      </c>
      <c r="H34" t="n">
        <v>0.9399999999999999</v>
      </c>
      <c r="I34" t="n">
        <v>5</v>
      </c>
      <c r="J34" t="n">
        <v>170.62</v>
      </c>
      <c r="K34" t="n">
        <v>50.28</v>
      </c>
      <c r="L34" t="n">
        <v>9</v>
      </c>
      <c r="M34" t="n">
        <v>3</v>
      </c>
      <c r="N34" t="n">
        <v>31.34</v>
      </c>
      <c r="O34" t="n">
        <v>21277.6</v>
      </c>
      <c r="P34" t="n">
        <v>41.69</v>
      </c>
      <c r="Q34" t="n">
        <v>203.56</v>
      </c>
      <c r="R34" t="n">
        <v>16.69</v>
      </c>
      <c r="S34" t="n">
        <v>13.05</v>
      </c>
      <c r="T34" t="n">
        <v>1526.68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79.60231133289453</v>
      </c>
      <c r="AB34" t="n">
        <v>108.9153941717481</v>
      </c>
      <c r="AC34" t="n">
        <v>98.52066181574001</v>
      </c>
      <c r="AD34" t="n">
        <v>79602.31133289453</v>
      </c>
      <c r="AE34" t="n">
        <v>108915.3941717481</v>
      </c>
      <c r="AF34" t="n">
        <v>5.014452308783593e-06</v>
      </c>
      <c r="AG34" t="n">
        <v>9</v>
      </c>
      <c r="AH34" t="n">
        <v>98520.66181574001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15.1273</v>
      </c>
      <c r="E35" t="n">
        <v>6.61</v>
      </c>
      <c r="F35" t="n">
        <v>4.12</v>
      </c>
      <c r="G35" t="n">
        <v>49.5</v>
      </c>
      <c r="H35" t="n">
        <v>0.96</v>
      </c>
      <c r="I35" t="n">
        <v>5</v>
      </c>
      <c r="J35" t="n">
        <v>170.99</v>
      </c>
      <c r="K35" t="n">
        <v>50.28</v>
      </c>
      <c r="L35" t="n">
        <v>9.25</v>
      </c>
      <c r="M35" t="n">
        <v>3</v>
      </c>
      <c r="N35" t="n">
        <v>31.46</v>
      </c>
      <c r="O35" t="n">
        <v>21322.55</v>
      </c>
      <c r="P35" t="n">
        <v>41.38</v>
      </c>
      <c r="Q35" t="n">
        <v>203.56</v>
      </c>
      <c r="R35" t="n">
        <v>16.66</v>
      </c>
      <c r="S35" t="n">
        <v>13.05</v>
      </c>
      <c r="T35" t="n">
        <v>1510.92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79.49157354728933</v>
      </c>
      <c r="AB35" t="n">
        <v>108.7638778480768</v>
      </c>
      <c r="AC35" t="n">
        <v>98.38360599734538</v>
      </c>
      <c r="AD35" t="n">
        <v>79491.57354728933</v>
      </c>
      <c r="AE35" t="n">
        <v>108763.8778480768</v>
      </c>
      <c r="AF35" t="n">
        <v>5.014220280979776e-06</v>
      </c>
      <c r="AG35" t="n">
        <v>9</v>
      </c>
      <c r="AH35" t="n">
        <v>98383.60599734538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15.1292</v>
      </c>
      <c r="E36" t="n">
        <v>6.61</v>
      </c>
      <c r="F36" t="n">
        <v>4.12</v>
      </c>
      <c r="G36" t="n">
        <v>49.49</v>
      </c>
      <c r="H36" t="n">
        <v>0.98</v>
      </c>
      <c r="I36" t="n">
        <v>5</v>
      </c>
      <c r="J36" t="n">
        <v>171.35</v>
      </c>
      <c r="K36" t="n">
        <v>50.28</v>
      </c>
      <c r="L36" t="n">
        <v>9.5</v>
      </c>
      <c r="M36" t="n">
        <v>3</v>
      </c>
      <c r="N36" t="n">
        <v>31.57</v>
      </c>
      <c r="O36" t="n">
        <v>21367.54</v>
      </c>
      <c r="P36" t="n">
        <v>40.78</v>
      </c>
      <c r="Q36" t="n">
        <v>203.56</v>
      </c>
      <c r="R36" t="n">
        <v>16.65</v>
      </c>
      <c r="S36" t="n">
        <v>13.05</v>
      </c>
      <c r="T36" t="n">
        <v>1505.21</v>
      </c>
      <c r="U36" t="n">
        <v>0.78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79.27364323704221</v>
      </c>
      <c r="AB36" t="n">
        <v>108.4656959831901</v>
      </c>
      <c r="AC36" t="n">
        <v>98.11388219114249</v>
      </c>
      <c r="AD36" t="n">
        <v>79273.64323704221</v>
      </c>
      <c r="AE36" t="n">
        <v>108465.6959831901</v>
      </c>
      <c r="AF36" t="n">
        <v>5.014850070732995e-06</v>
      </c>
      <c r="AG36" t="n">
        <v>9</v>
      </c>
      <c r="AH36" t="n">
        <v>98113.88219114249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15.2957</v>
      </c>
      <c r="E37" t="n">
        <v>6.54</v>
      </c>
      <c r="F37" t="n">
        <v>4.08</v>
      </c>
      <c r="G37" t="n">
        <v>61.27</v>
      </c>
      <c r="H37" t="n">
        <v>1.01</v>
      </c>
      <c r="I37" t="n">
        <v>4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39.83</v>
      </c>
      <c r="Q37" t="n">
        <v>203.56</v>
      </c>
      <c r="R37" t="n">
        <v>15.29</v>
      </c>
      <c r="S37" t="n">
        <v>13.05</v>
      </c>
      <c r="T37" t="n">
        <v>829.54</v>
      </c>
      <c r="U37" t="n">
        <v>0.85</v>
      </c>
      <c r="V37" t="n">
        <v>0.91</v>
      </c>
      <c r="W37" t="n">
        <v>0.06</v>
      </c>
      <c r="X37" t="n">
        <v>0.04</v>
      </c>
      <c r="Y37" t="n">
        <v>1</v>
      </c>
      <c r="Z37" t="n">
        <v>10</v>
      </c>
      <c r="AA37" t="n">
        <v>78.73659661661624</v>
      </c>
      <c r="AB37" t="n">
        <v>107.7308851042989</v>
      </c>
      <c r="AC37" t="n">
        <v>97.4492006312189</v>
      </c>
      <c r="AD37" t="n">
        <v>78736.59661661624</v>
      </c>
      <c r="AE37" t="n">
        <v>107730.8851042989</v>
      </c>
      <c r="AF37" t="n">
        <v>5.070039541212402e-06</v>
      </c>
      <c r="AG37" t="n">
        <v>9</v>
      </c>
      <c r="AH37" t="n">
        <v>97449.2006312189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15.2743</v>
      </c>
      <c r="E38" t="n">
        <v>6.55</v>
      </c>
      <c r="F38" t="n">
        <v>4.09</v>
      </c>
      <c r="G38" t="n">
        <v>61.4</v>
      </c>
      <c r="H38" t="n">
        <v>1.03</v>
      </c>
      <c r="I38" t="n">
        <v>4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39.72</v>
      </c>
      <c r="Q38" t="n">
        <v>203.56</v>
      </c>
      <c r="R38" t="n">
        <v>15.67</v>
      </c>
      <c r="S38" t="n">
        <v>13.05</v>
      </c>
      <c r="T38" t="n">
        <v>1020.75</v>
      </c>
      <c r="U38" t="n">
        <v>0.83</v>
      </c>
      <c r="V38" t="n">
        <v>0.91</v>
      </c>
      <c r="W38" t="n">
        <v>0.06</v>
      </c>
      <c r="X38" t="n">
        <v>0.05</v>
      </c>
      <c r="Y38" t="n">
        <v>1</v>
      </c>
      <c r="Z38" t="n">
        <v>10</v>
      </c>
      <c r="AA38" t="n">
        <v>78.72451807659947</v>
      </c>
      <c r="AB38" t="n">
        <v>107.7143587129804</v>
      </c>
      <c r="AC38" t="n">
        <v>97.43425149549287</v>
      </c>
      <c r="AD38" t="n">
        <v>78724.51807659946</v>
      </c>
      <c r="AE38" t="n">
        <v>107714.3587129804</v>
      </c>
      <c r="AF38" t="n">
        <v>5.062946119781415e-06</v>
      </c>
      <c r="AG38" t="n">
        <v>9</v>
      </c>
      <c r="AH38" t="n">
        <v>97434.25149549288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15.2678</v>
      </c>
      <c r="E39" t="n">
        <v>6.55</v>
      </c>
      <c r="F39" t="n">
        <v>4.1</v>
      </c>
      <c r="G39" t="n">
        <v>61.45</v>
      </c>
      <c r="H39" t="n">
        <v>1.05</v>
      </c>
      <c r="I39" t="n">
        <v>4</v>
      </c>
      <c r="J39" t="n">
        <v>172.45</v>
      </c>
      <c r="K39" t="n">
        <v>50.28</v>
      </c>
      <c r="L39" t="n">
        <v>10.25</v>
      </c>
      <c r="M39" t="n">
        <v>2</v>
      </c>
      <c r="N39" t="n">
        <v>31.92</v>
      </c>
      <c r="O39" t="n">
        <v>21502.75</v>
      </c>
      <c r="P39" t="n">
        <v>39.59</v>
      </c>
      <c r="Q39" t="n">
        <v>203.56</v>
      </c>
      <c r="R39" t="n">
        <v>15.78</v>
      </c>
      <c r="S39" t="n">
        <v>13.05</v>
      </c>
      <c r="T39" t="n">
        <v>1075.89</v>
      </c>
      <c r="U39" t="n">
        <v>0.83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  <c r="AA39" t="n">
        <v>78.68963380364181</v>
      </c>
      <c r="AB39" t="n">
        <v>107.6666285117342</v>
      </c>
      <c r="AC39" t="n">
        <v>97.39107659766393</v>
      </c>
      <c r="AD39" t="n">
        <v>78689.63380364182</v>
      </c>
      <c r="AE39" t="n">
        <v>107666.6285117342</v>
      </c>
      <c r="AF39" t="n">
        <v>5.060791575888825e-06</v>
      </c>
      <c r="AG39" t="n">
        <v>9</v>
      </c>
      <c r="AH39" t="n">
        <v>97391.07659766392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15.2568</v>
      </c>
      <c r="E40" t="n">
        <v>6.55</v>
      </c>
      <c r="F40" t="n">
        <v>4.1</v>
      </c>
      <c r="G40" t="n">
        <v>61.52</v>
      </c>
      <c r="H40" t="n">
        <v>1.08</v>
      </c>
      <c r="I40" t="n">
        <v>4</v>
      </c>
      <c r="J40" t="n">
        <v>172.82</v>
      </c>
      <c r="K40" t="n">
        <v>50.28</v>
      </c>
      <c r="L40" t="n">
        <v>10.5</v>
      </c>
      <c r="M40" t="n">
        <v>1</v>
      </c>
      <c r="N40" t="n">
        <v>32.04</v>
      </c>
      <c r="O40" t="n">
        <v>21547.89</v>
      </c>
      <c r="P40" t="n">
        <v>39.35</v>
      </c>
      <c r="Q40" t="n">
        <v>203.56</v>
      </c>
      <c r="R40" t="n">
        <v>15.89</v>
      </c>
      <c r="S40" t="n">
        <v>13.05</v>
      </c>
      <c r="T40" t="n">
        <v>1132.37</v>
      </c>
      <c r="U40" t="n">
        <v>0.82</v>
      </c>
      <c r="V40" t="n">
        <v>0.91</v>
      </c>
      <c r="W40" t="n">
        <v>0.06</v>
      </c>
      <c r="X40" t="n">
        <v>0.06</v>
      </c>
      <c r="Y40" t="n">
        <v>1</v>
      </c>
      <c r="Z40" t="n">
        <v>10</v>
      </c>
      <c r="AA40" t="n">
        <v>78.6155685916017</v>
      </c>
      <c r="AB40" t="n">
        <v>107.5652892210945</v>
      </c>
      <c r="AC40" t="n">
        <v>97.29940898669216</v>
      </c>
      <c r="AD40" t="n">
        <v>78615.5685916017</v>
      </c>
      <c r="AE40" t="n">
        <v>107565.2892210945</v>
      </c>
      <c r="AF40" t="n">
        <v>5.057145424685981e-06</v>
      </c>
      <c r="AG40" t="n">
        <v>9</v>
      </c>
      <c r="AH40" t="n">
        <v>97299.40898669216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15.2484</v>
      </c>
      <c r="E41" t="n">
        <v>6.56</v>
      </c>
      <c r="F41" t="n">
        <v>4.1</v>
      </c>
      <c r="G41" t="n">
        <v>61.57</v>
      </c>
      <c r="H41" t="n">
        <v>1.1</v>
      </c>
      <c r="I41" t="n">
        <v>4</v>
      </c>
      <c r="J41" t="n">
        <v>173.18</v>
      </c>
      <c r="K41" t="n">
        <v>50.28</v>
      </c>
      <c r="L41" t="n">
        <v>10.75</v>
      </c>
      <c r="M41" t="n">
        <v>0</v>
      </c>
      <c r="N41" t="n">
        <v>32.15</v>
      </c>
      <c r="O41" t="n">
        <v>21593.08</v>
      </c>
      <c r="P41" t="n">
        <v>39.42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78.64932753545931</v>
      </c>
      <c r="AB41" t="n">
        <v>107.6114796974199</v>
      </c>
      <c r="AC41" t="n">
        <v>97.34119110878586</v>
      </c>
      <c r="AD41" t="n">
        <v>78649.32753545931</v>
      </c>
      <c r="AE41" t="n">
        <v>107611.4796974199</v>
      </c>
      <c r="AF41" t="n">
        <v>5.054361091040174e-06</v>
      </c>
      <c r="AG41" t="n">
        <v>9</v>
      </c>
      <c r="AH41" t="n">
        <v>97341.19110878586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9.5913</v>
      </c>
      <c r="E2" t="n">
        <v>10.43</v>
      </c>
      <c r="F2" t="n">
        <v>5.22</v>
      </c>
      <c r="G2" t="n">
        <v>5.4</v>
      </c>
      <c r="H2" t="n">
        <v>0.08</v>
      </c>
      <c r="I2" t="n">
        <v>58</v>
      </c>
      <c r="J2" t="n">
        <v>222.93</v>
      </c>
      <c r="K2" t="n">
        <v>56.94</v>
      </c>
      <c r="L2" t="n">
        <v>1</v>
      </c>
      <c r="M2" t="n">
        <v>56</v>
      </c>
      <c r="N2" t="n">
        <v>49.99</v>
      </c>
      <c r="O2" t="n">
        <v>27728.69</v>
      </c>
      <c r="P2" t="n">
        <v>78.69</v>
      </c>
      <c r="Q2" t="n">
        <v>203.62</v>
      </c>
      <c r="R2" t="n">
        <v>50.75</v>
      </c>
      <c r="S2" t="n">
        <v>13.05</v>
      </c>
      <c r="T2" t="n">
        <v>18287.56</v>
      </c>
      <c r="U2" t="n">
        <v>0.26</v>
      </c>
      <c r="V2" t="n">
        <v>0.72</v>
      </c>
      <c r="W2" t="n">
        <v>0.15</v>
      </c>
      <c r="X2" t="n">
        <v>1.18</v>
      </c>
      <c r="Y2" t="n">
        <v>1</v>
      </c>
      <c r="Z2" t="n">
        <v>10</v>
      </c>
      <c r="AA2" t="n">
        <v>147.0968197939198</v>
      </c>
      <c r="AB2" t="n">
        <v>201.2643582956381</v>
      </c>
      <c r="AC2" t="n">
        <v>182.0559704162605</v>
      </c>
      <c r="AD2" t="n">
        <v>147096.8197939199</v>
      </c>
      <c r="AE2" t="n">
        <v>201264.3582956381</v>
      </c>
      <c r="AF2" t="n">
        <v>3.115412343416194e-06</v>
      </c>
      <c r="AG2" t="n">
        <v>14</v>
      </c>
      <c r="AH2" t="n">
        <v>182055.9704162605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10.5091</v>
      </c>
      <c r="E3" t="n">
        <v>9.52</v>
      </c>
      <c r="F3" t="n">
        <v>4.92</v>
      </c>
      <c r="G3" t="n">
        <v>6.71</v>
      </c>
      <c r="H3" t="n">
        <v>0.1</v>
      </c>
      <c r="I3" t="n">
        <v>44</v>
      </c>
      <c r="J3" t="n">
        <v>223.35</v>
      </c>
      <c r="K3" t="n">
        <v>56.94</v>
      </c>
      <c r="L3" t="n">
        <v>1.25</v>
      </c>
      <c r="M3" t="n">
        <v>42</v>
      </c>
      <c r="N3" t="n">
        <v>50.15</v>
      </c>
      <c r="O3" t="n">
        <v>27780.03</v>
      </c>
      <c r="P3" t="n">
        <v>74.04000000000001</v>
      </c>
      <c r="Q3" t="n">
        <v>203.58</v>
      </c>
      <c r="R3" t="n">
        <v>41.65</v>
      </c>
      <c r="S3" t="n">
        <v>13.05</v>
      </c>
      <c r="T3" t="n">
        <v>13811.85</v>
      </c>
      <c r="U3" t="n">
        <v>0.31</v>
      </c>
      <c r="V3" t="n">
        <v>0.76</v>
      </c>
      <c r="W3" t="n">
        <v>0.12</v>
      </c>
      <c r="X3" t="n">
        <v>0.88</v>
      </c>
      <c r="Y3" t="n">
        <v>1</v>
      </c>
      <c r="Z3" t="n">
        <v>10</v>
      </c>
      <c r="AA3" t="n">
        <v>133.2723219545012</v>
      </c>
      <c r="AB3" t="n">
        <v>182.3490704579544</v>
      </c>
      <c r="AC3" t="n">
        <v>164.9459311020261</v>
      </c>
      <c r="AD3" t="n">
        <v>133272.3219545012</v>
      </c>
      <c r="AE3" t="n">
        <v>182349.0704579544</v>
      </c>
      <c r="AF3" t="n">
        <v>3.413528912472253e-06</v>
      </c>
      <c r="AG3" t="n">
        <v>13</v>
      </c>
      <c r="AH3" t="n">
        <v>164945.9311020261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11.2139</v>
      </c>
      <c r="E4" t="n">
        <v>8.92</v>
      </c>
      <c r="F4" t="n">
        <v>4.72</v>
      </c>
      <c r="G4" t="n">
        <v>8.09</v>
      </c>
      <c r="H4" t="n">
        <v>0.12</v>
      </c>
      <c r="I4" t="n">
        <v>35</v>
      </c>
      <c r="J4" t="n">
        <v>223.76</v>
      </c>
      <c r="K4" t="n">
        <v>56.94</v>
      </c>
      <c r="L4" t="n">
        <v>1.5</v>
      </c>
      <c r="M4" t="n">
        <v>33</v>
      </c>
      <c r="N4" t="n">
        <v>50.32</v>
      </c>
      <c r="O4" t="n">
        <v>27831.42</v>
      </c>
      <c r="P4" t="n">
        <v>70.78</v>
      </c>
      <c r="Q4" t="n">
        <v>203.57</v>
      </c>
      <c r="R4" t="n">
        <v>35.19</v>
      </c>
      <c r="S4" t="n">
        <v>13.05</v>
      </c>
      <c r="T4" t="n">
        <v>10624.93</v>
      </c>
      <c r="U4" t="n">
        <v>0.37</v>
      </c>
      <c r="V4" t="n">
        <v>0.79</v>
      </c>
      <c r="W4" t="n">
        <v>0.11</v>
      </c>
      <c r="X4" t="n">
        <v>0.68</v>
      </c>
      <c r="Y4" t="n">
        <v>1</v>
      </c>
      <c r="Z4" t="n">
        <v>10</v>
      </c>
      <c r="AA4" t="n">
        <v>121.9986998411642</v>
      </c>
      <c r="AB4" t="n">
        <v>166.9240033253885</v>
      </c>
      <c r="AC4" t="n">
        <v>150.9930107273698</v>
      </c>
      <c r="AD4" t="n">
        <v>121998.6998411642</v>
      </c>
      <c r="AE4" t="n">
        <v>166924.0033253885</v>
      </c>
      <c r="AF4" t="n">
        <v>3.64245957042683e-06</v>
      </c>
      <c r="AG4" t="n">
        <v>12</v>
      </c>
      <c r="AH4" t="n">
        <v>150993.0107273698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11.6163</v>
      </c>
      <c r="E5" t="n">
        <v>8.609999999999999</v>
      </c>
      <c r="F5" t="n">
        <v>4.63</v>
      </c>
      <c r="G5" t="n">
        <v>9.26</v>
      </c>
      <c r="H5" t="n">
        <v>0.14</v>
      </c>
      <c r="I5" t="n">
        <v>30</v>
      </c>
      <c r="J5" t="n">
        <v>224.18</v>
      </c>
      <c r="K5" t="n">
        <v>56.94</v>
      </c>
      <c r="L5" t="n">
        <v>1.75</v>
      </c>
      <c r="M5" t="n">
        <v>28</v>
      </c>
      <c r="N5" t="n">
        <v>50.49</v>
      </c>
      <c r="O5" t="n">
        <v>27882.87</v>
      </c>
      <c r="P5" t="n">
        <v>69.29000000000001</v>
      </c>
      <c r="Q5" t="n">
        <v>203.62</v>
      </c>
      <c r="R5" t="n">
        <v>32.42</v>
      </c>
      <c r="S5" t="n">
        <v>13.05</v>
      </c>
      <c r="T5" t="n">
        <v>9263.040000000001</v>
      </c>
      <c r="U5" t="n">
        <v>0.4</v>
      </c>
      <c r="V5" t="n">
        <v>0.8100000000000001</v>
      </c>
      <c r="W5" t="n">
        <v>0.1</v>
      </c>
      <c r="X5" t="n">
        <v>0.59</v>
      </c>
      <c r="Y5" t="n">
        <v>1</v>
      </c>
      <c r="Z5" t="n">
        <v>10</v>
      </c>
      <c r="AA5" t="n">
        <v>119.928364376799</v>
      </c>
      <c r="AB5" t="n">
        <v>164.091279006291</v>
      </c>
      <c r="AC5" t="n">
        <v>148.4306376415324</v>
      </c>
      <c r="AD5" t="n">
        <v>119928.364376799</v>
      </c>
      <c r="AE5" t="n">
        <v>164091.279006291</v>
      </c>
      <c r="AF5" t="n">
        <v>3.773165723606344e-06</v>
      </c>
      <c r="AG5" t="n">
        <v>12</v>
      </c>
      <c r="AH5" t="n">
        <v>148430.6376415324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11.9768</v>
      </c>
      <c r="E6" t="n">
        <v>8.35</v>
      </c>
      <c r="F6" t="n">
        <v>4.55</v>
      </c>
      <c r="G6" t="n">
        <v>10.49</v>
      </c>
      <c r="H6" t="n">
        <v>0.16</v>
      </c>
      <c r="I6" t="n">
        <v>26</v>
      </c>
      <c r="J6" t="n">
        <v>224.6</v>
      </c>
      <c r="K6" t="n">
        <v>56.94</v>
      </c>
      <c r="L6" t="n">
        <v>2</v>
      </c>
      <c r="M6" t="n">
        <v>24</v>
      </c>
      <c r="N6" t="n">
        <v>50.65</v>
      </c>
      <c r="O6" t="n">
        <v>27934.37</v>
      </c>
      <c r="P6" t="n">
        <v>67.87</v>
      </c>
      <c r="Q6" t="n">
        <v>203.56</v>
      </c>
      <c r="R6" t="n">
        <v>29.84</v>
      </c>
      <c r="S6" t="n">
        <v>13.05</v>
      </c>
      <c r="T6" t="n">
        <v>7993.66</v>
      </c>
      <c r="U6" t="n">
        <v>0.44</v>
      </c>
      <c r="V6" t="n">
        <v>0.82</v>
      </c>
      <c r="W6" t="n">
        <v>0.1</v>
      </c>
      <c r="X6" t="n">
        <v>0.51</v>
      </c>
      <c r="Y6" t="n">
        <v>1</v>
      </c>
      <c r="Z6" t="n">
        <v>10</v>
      </c>
      <c r="AA6" t="n">
        <v>111.2577548762977</v>
      </c>
      <c r="AB6" t="n">
        <v>152.2277685674169</v>
      </c>
      <c r="AC6" t="n">
        <v>137.6993639883992</v>
      </c>
      <c r="AD6" t="n">
        <v>111257.7548762977</v>
      </c>
      <c r="AE6" t="n">
        <v>152227.7685674168</v>
      </c>
      <c r="AF6" t="n">
        <v>3.890262066104394e-06</v>
      </c>
      <c r="AG6" t="n">
        <v>11</v>
      </c>
      <c r="AH6" t="n">
        <v>137699.3639883992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12.2699</v>
      </c>
      <c r="E7" t="n">
        <v>8.15</v>
      </c>
      <c r="F7" t="n">
        <v>4.48</v>
      </c>
      <c r="G7" t="n">
        <v>11.69</v>
      </c>
      <c r="H7" t="n">
        <v>0.18</v>
      </c>
      <c r="I7" t="n">
        <v>23</v>
      </c>
      <c r="J7" t="n">
        <v>225.01</v>
      </c>
      <c r="K7" t="n">
        <v>56.94</v>
      </c>
      <c r="L7" t="n">
        <v>2.25</v>
      </c>
      <c r="M7" t="n">
        <v>21</v>
      </c>
      <c r="N7" t="n">
        <v>50.82</v>
      </c>
      <c r="O7" t="n">
        <v>27985.94</v>
      </c>
      <c r="P7" t="n">
        <v>66.68000000000001</v>
      </c>
      <c r="Q7" t="n">
        <v>203.57</v>
      </c>
      <c r="R7" t="n">
        <v>27.68</v>
      </c>
      <c r="S7" t="n">
        <v>13.05</v>
      </c>
      <c r="T7" t="n">
        <v>6927.52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109.8725428771717</v>
      </c>
      <c r="AB7" t="n">
        <v>150.3324603989732</v>
      </c>
      <c r="AC7" t="n">
        <v>135.9849413714695</v>
      </c>
      <c r="AD7" t="n">
        <v>109872.5428771717</v>
      </c>
      <c r="AE7" t="n">
        <v>150332.4603989732</v>
      </c>
      <c r="AF7" t="n">
        <v>3.985465777577842e-06</v>
      </c>
      <c r="AG7" t="n">
        <v>11</v>
      </c>
      <c r="AH7" t="n">
        <v>135984.9413714695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12.5993</v>
      </c>
      <c r="E8" t="n">
        <v>7.94</v>
      </c>
      <c r="F8" t="n">
        <v>4.4</v>
      </c>
      <c r="G8" t="n">
        <v>13.2</v>
      </c>
      <c r="H8" t="n">
        <v>0.2</v>
      </c>
      <c r="I8" t="n">
        <v>20</v>
      </c>
      <c r="J8" t="n">
        <v>225.43</v>
      </c>
      <c r="K8" t="n">
        <v>56.94</v>
      </c>
      <c r="L8" t="n">
        <v>2.5</v>
      </c>
      <c r="M8" t="n">
        <v>18</v>
      </c>
      <c r="N8" t="n">
        <v>50.99</v>
      </c>
      <c r="O8" t="n">
        <v>28037.57</v>
      </c>
      <c r="P8" t="n">
        <v>65.34</v>
      </c>
      <c r="Q8" t="n">
        <v>203.57</v>
      </c>
      <c r="R8" t="n">
        <v>24.88</v>
      </c>
      <c r="S8" t="n">
        <v>13.05</v>
      </c>
      <c r="T8" t="n">
        <v>5544.49</v>
      </c>
      <c r="U8" t="n">
        <v>0.52</v>
      </c>
      <c r="V8" t="n">
        <v>0.85</v>
      </c>
      <c r="W8" t="n">
        <v>0.09</v>
      </c>
      <c r="X8" t="n">
        <v>0.36</v>
      </c>
      <c r="Y8" t="n">
        <v>1</v>
      </c>
      <c r="Z8" t="n">
        <v>10</v>
      </c>
      <c r="AA8" t="n">
        <v>108.3906958197718</v>
      </c>
      <c r="AB8" t="n">
        <v>148.3049318805614</v>
      </c>
      <c r="AC8" t="n">
        <v>134.1509173292001</v>
      </c>
      <c r="AD8" t="n">
        <v>108390.6958197718</v>
      </c>
      <c r="AE8" t="n">
        <v>148304.9318805613</v>
      </c>
      <c r="AF8" t="n">
        <v>4.092460327422105e-06</v>
      </c>
      <c r="AG8" t="n">
        <v>11</v>
      </c>
      <c r="AH8" t="n">
        <v>134150.9173292001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12.8055</v>
      </c>
      <c r="E9" t="n">
        <v>7.81</v>
      </c>
      <c r="F9" t="n">
        <v>4.36</v>
      </c>
      <c r="G9" t="n">
        <v>14.53</v>
      </c>
      <c r="H9" t="n">
        <v>0.22</v>
      </c>
      <c r="I9" t="n">
        <v>18</v>
      </c>
      <c r="J9" t="n">
        <v>225.85</v>
      </c>
      <c r="K9" t="n">
        <v>56.94</v>
      </c>
      <c r="L9" t="n">
        <v>2.75</v>
      </c>
      <c r="M9" t="n">
        <v>16</v>
      </c>
      <c r="N9" t="n">
        <v>51.16</v>
      </c>
      <c r="O9" t="n">
        <v>28089.25</v>
      </c>
      <c r="P9" t="n">
        <v>64.51000000000001</v>
      </c>
      <c r="Q9" t="n">
        <v>203.56</v>
      </c>
      <c r="R9" t="n">
        <v>24.22</v>
      </c>
      <c r="S9" t="n">
        <v>13.05</v>
      </c>
      <c r="T9" t="n">
        <v>5223.64</v>
      </c>
      <c r="U9" t="n">
        <v>0.54</v>
      </c>
      <c r="V9" t="n">
        <v>0.86</v>
      </c>
      <c r="W9" t="n">
        <v>0.07000000000000001</v>
      </c>
      <c r="X9" t="n">
        <v>0.32</v>
      </c>
      <c r="Y9" t="n">
        <v>1</v>
      </c>
      <c r="Z9" t="n">
        <v>10</v>
      </c>
      <c r="AA9" t="n">
        <v>107.5120577018904</v>
      </c>
      <c r="AB9" t="n">
        <v>147.1027404448986</v>
      </c>
      <c r="AC9" t="n">
        <v>133.0634613568703</v>
      </c>
      <c r="AD9" t="n">
        <v>107512.0577018904</v>
      </c>
      <c r="AE9" t="n">
        <v>147102.7404448986</v>
      </c>
      <c r="AF9" t="n">
        <v>4.159437486432085e-06</v>
      </c>
      <c r="AG9" t="n">
        <v>11</v>
      </c>
      <c r="AH9" t="n">
        <v>133063.4613568703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12.8269</v>
      </c>
      <c r="E10" t="n">
        <v>7.8</v>
      </c>
      <c r="F10" t="n">
        <v>4.39</v>
      </c>
      <c r="G10" t="n">
        <v>15.49</v>
      </c>
      <c r="H10" t="n">
        <v>0.24</v>
      </c>
      <c r="I10" t="n">
        <v>17</v>
      </c>
      <c r="J10" t="n">
        <v>226.27</v>
      </c>
      <c r="K10" t="n">
        <v>56.94</v>
      </c>
      <c r="L10" t="n">
        <v>3</v>
      </c>
      <c r="M10" t="n">
        <v>15</v>
      </c>
      <c r="N10" t="n">
        <v>51.33</v>
      </c>
      <c r="O10" t="n">
        <v>28140.99</v>
      </c>
      <c r="P10" t="n">
        <v>64.89</v>
      </c>
      <c r="Q10" t="n">
        <v>203.56</v>
      </c>
      <c r="R10" t="n">
        <v>25.07</v>
      </c>
      <c r="S10" t="n">
        <v>13.05</v>
      </c>
      <c r="T10" t="n">
        <v>5654.75</v>
      </c>
      <c r="U10" t="n">
        <v>0.52</v>
      </c>
      <c r="V10" t="n">
        <v>0.85</v>
      </c>
      <c r="W10" t="n">
        <v>0.08</v>
      </c>
      <c r="X10" t="n">
        <v>0.35</v>
      </c>
      <c r="Y10" t="n">
        <v>1</v>
      </c>
      <c r="Z10" t="n">
        <v>10</v>
      </c>
      <c r="AA10" t="n">
        <v>107.6420074630937</v>
      </c>
      <c r="AB10" t="n">
        <v>147.2805434411558</v>
      </c>
      <c r="AC10" t="n">
        <v>133.2242950847128</v>
      </c>
      <c r="AD10" t="n">
        <v>107642.0074630937</v>
      </c>
      <c r="AE10" t="n">
        <v>147280.5434411558</v>
      </c>
      <c r="AF10" t="n">
        <v>4.166388559190638e-06</v>
      </c>
      <c r="AG10" t="n">
        <v>11</v>
      </c>
      <c r="AH10" t="n">
        <v>133224.2950847129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12.9548</v>
      </c>
      <c r="E11" t="n">
        <v>7.72</v>
      </c>
      <c r="F11" t="n">
        <v>4.36</v>
      </c>
      <c r="G11" t="n">
        <v>16.34</v>
      </c>
      <c r="H11" t="n">
        <v>0.25</v>
      </c>
      <c r="I11" t="n">
        <v>16</v>
      </c>
      <c r="J11" t="n">
        <v>226.69</v>
      </c>
      <c r="K11" t="n">
        <v>56.94</v>
      </c>
      <c r="L11" t="n">
        <v>3.25</v>
      </c>
      <c r="M11" t="n">
        <v>14</v>
      </c>
      <c r="N11" t="n">
        <v>51.5</v>
      </c>
      <c r="O11" t="n">
        <v>28192.8</v>
      </c>
      <c r="P11" t="n">
        <v>64.19</v>
      </c>
      <c r="Q11" t="n">
        <v>203.59</v>
      </c>
      <c r="R11" t="n">
        <v>23.87</v>
      </c>
      <c r="S11" t="n">
        <v>13.05</v>
      </c>
      <c r="T11" t="n">
        <v>5059.39</v>
      </c>
      <c r="U11" t="n">
        <v>0.55</v>
      </c>
      <c r="V11" t="n">
        <v>0.86</v>
      </c>
      <c r="W11" t="n">
        <v>0.08</v>
      </c>
      <c r="X11" t="n">
        <v>0.32</v>
      </c>
      <c r="Y11" t="n">
        <v>1</v>
      </c>
      <c r="Z11" t="n">
        <v>10</v>
      </c>
      <c r="AA11" t="n">
        <v>107.0296261302353</v>
      </c>
      <c r="AB11" t="n">
        <v>146.4426562851817</v>
      </c>
      <c r="AC11" t="n">
        <v>132.4663747029226</v>
      </c>
      <c r="AD11" t="n">
        <v>107029.6261302353</v>
      </c>
      <c r="AE11" t="n">
        <v>146442.6562851817</v>
      </c>
      <c r="AF11" t="n">
        <v>4.207932587499932e-06</v>
      </c>
      <c r="AG11" t="n">
        <v>11</v>
      </c>
      <c r="AH11" t="n">
        <v>132466.3747029227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13.1979</v>
      </c>
      <c r="E12" t="n">
        <v>7.58</v>
      </c>
      <c r="F12" t="n">
        <v>4.3</v>
      </c>
      <c r="G12" t="n">
        <v>18.44</v>
      </c>
      <c r="H12" t="n">
        <v>0.27</v>
      </c>
      <c r="I12" t="n">
        <v>14</v>
      </c>
      <c r="J12" t="n">
        <v>227.11</v>
      </c>
      <c r="K12" t="n">
        <v>56.94</v>
      </c>
      <c r="L12" t="n">
        <v>3.5</v>
      </c>
      <c r="M12" t="n">
        <v>12</v>
      </c>
      <c r="N12" t="n">
        <v>51.67</v>
      </c>
      <c r="O12" t="n">
        <v>28244.66</v>
      </c>
      <c r="P12" t="n">
        <v>63.24</v>
      </c>
      <c r="Q12" t="n">
        <v>203.62</v>
      </c>
      <c r="R12" t="n">
        <v>22.16</v>
      </c>
      <c r="S12" t="n">
        <v>13.05</v>
      </c>
      <c r="T12" t="n">
        <v>4216.31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99.1577028566973</v>
      </c>
      <c r="AB12" t="n">
        <v>135.6719435775877</v>
      </c>
      <c r="AC12" t="n">
        <v>122.7236036993477</v>
      </c>
      <c r="AD12" t="n">
        <v>99157.7028566973</v>
      </c>
      <c r="AE12" t="n">
        <v>135671.9435775877</v>
      </c>
      <c r="AF12" t="n">
        <v>4.286895474771155e-06</v>
      </c>
      <c r="AG12" t="n">
        <v>10</v>
      </c>
      <c r="AH12" t="n">
        <v>122723.6036993477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13.3077</v>
      </c>
      <c r="E13" t="n">
        <v>7.51</v>
      </c>
      <c r="F13" t="n">
        <v>4.28</v>
      </c>
      <c r="G13" t="n">
        <v>19.77</v>
      </c>
      <c r="H13" t="n">
        <v>0.29</v>
      </c>
      <c r="I13" t="n">
        <v>13</v>
      </c>
      <c r="J13" t="n">
        <v>227.53</v>
      </c>
      <c r="K13" t="n">
        <v>56.94</v>
      </c>
      <c r="L13" t="n">
        <v>3.75</v>
      </c>
      <c r="M13" t="n">
        <v>11</v>
      </c>
      <c r="N13" t="n">
        <v>51.84</v>
      </c>
      <c r="O13" t="n">
        <v>28296.58</v>
      </c>
      <c r="P13" t="n">
        <v>62.86</v>
      </c>
      <c r="Q13" t="n">
        <v>203.63</v>
      </c>
      <c r="R13" t="n">
        <v>21.57</v>
      </c>
      <c r="S13" t="n">
        <v>13.05</v>
      </c>
      <c r="T13" t="n">
        <v>3925.67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98.7529142149582</v>
      </c>
      <c r="AB13" t="n">
        <v>135.118093899946</v>
      </c>
      <c r="AC13" t="n">
        <v>122.2226126576071</v>
      </c>
      <c r="AD13" t="n">
        <v>98752.91421495819</v>
      </c>
      <c r="AE13" t="n">
        <v>135118.093899946</v>
      </c>
      <c r="AF13" t="n">
        <v>4.322560324719243e-06</v>
      </c>
      <c r="AG13" t="n">
        <v>10</v>
      </c>
      <c r="AH13" t="n">
        <v>122222.6126576071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13.3077</v>
      </c>
      <c r="E14" t="n">
        <v>7.51</v>
      </c>
      <c r="F14" t="n">
        <v>4.28</v>
      </c>
      <c r="G14" t="n">
        <v>19.77</v>
      </c>
      <c r="H14" t="n">
        <v>0.31</v>
      </c>
      <c r="I14" t="n">
        <v>13</v>
      </c>
      <c r="J14" t="n">
        <v>227.95</v>
      </c>
      <c r="K14" t="n">
        <v>56.94</v>
      </c>
      <c r="L14" t="n">
        <v>4</v>
      </c>
      <c r="M14" t="n">
        <v>11</v>
      </c>
      <c r="N14" t="n">
        <v>52.01</v>
      </c>
      <c r="O14" t="n">
        <v>28348.56</v>
      </c>
      <c r="P14" t="n">
        <v>62.66</v>
      </c>
      <c r="Q14" t="n">
        <v>203.57</v>
      </c>
      <c r="R14" t="n">
        <v>21.53</v>
      </c>
      <c r="S14" t="n">
        <v>13.05</v>
      </c>
      <c r="T14" t="n">
        <v>3904.71</v>
      </c>
      <c r="U14" t="n">
        <v>0.61</v>
      </c>
      <c r="V14" t="n">
        <v>0.87</v>
      </c>
      <c r="W14" t="n">
        <v>0.08</v>
      </c>
      <c r="X14" t="n">
        <v>0.24</v>
      </c>
      <c r="Y14" t="n">
        <v>1</v>
      </c>
      <c r="Z14" t="n">
        <v>10</v>
      </c>
      <c r="AA14" t="n">
        <v>98.6711276016898</v>
      </c>
      <c r="AB14" t="n">
        <v>135.0061898475015</v>
      </c>
      <c r="AC14" t="n">
        <v>122.1213885708696</v>
      </c>
      <c r="AD14" t="n">
        <v>98671.1276016898</v>
      </c>
      <c r="AE14" t="n">
        <v>135006.1898475015</v>
      </c>
      <c r="AF14" t="n">
        <v>4.322560324719243e-06</v>
      </c>
      <c r="AG14" t="n">
        <v>10</v>
      </c>
      <c r="AH14" t="n">
        <v>122121.3885708696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13.4268</v>
      </c>
      <c r="E15" t="n">
        <v>7.45</v>
      </c>
      <c r="F15" t="n">
        <v>4.26</v>
      </c>
      <c r="G15" t="n">
        <v>21.3</v>
      </c>
      <c r="H15" t="n">
        <v>0.33</v>
      </c>
      <c r="I15" t="n">
        <v>12</v>
      </c>
      <c r="J15" t="n">
        <v>228.38</v>
      </c>
      <c r="K15" t="n">
        <v>56.94</v>
      </c>
      <c r="L15" t="n">
        <v>4.25</v>
      </c>
      <c r="M15" t="n">
        <v>10</v>
      </c>
      <c r="N15" t="n">
        <v>52.18</v>
      </c>
      <c r="O15" t="n">
        <v>28400.61</v>
      </c>
      <c r="P15" t="n">
        <v>62.14</v>
      </c>
      <c r="Q15" t="n">
        <v>203.56</v>
      </c>
      <c r="R15" t="n">
        <v>20.9</v>
      </c>
      <c r="S15" t="n">
        <v>13.05</v>
      </c>
      <c r="T15" t="n">
        <v>3594.82</v>
      </c>
      <c r="U15" t="n">
        <v>0.62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98.19759752168565</v>
      </c>
      <c r="AB15" t="n">
        <v>134.3582851013674</v>
      </c>
      <c r="AC15" t="n">
        <v>121.5353189443663</v>
      </c>
      <c r="AD15" t="n">
        <v>98197.59752168565</v>
      </c>
      <c r="AE15" t="n">
        <v>134358.2851013674</v>
      </c>
      <c r="AF15" t="n">
        <v>4.361245967968945e-06</v>
      </c>
      <c r="AG15" t="n">
        <v>10</v>
      </c>
      <c r="AH15" t="n">
        <v>121535.3189443663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4.24</v>
      </c>
      <c r="G16" t="n">
        <v>23.14</v>
      </c>
      <c r="H16" t="n">
        <v>0.35</v>
      </c>
      <c r="I16" t="n">
        <v>11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61.72</v>
      </c>
      <c r="Q16" t="n">
        <v>203.56</v>
      </c>
      <c r="R16" t="n">
        <v>20.22</v>
      </c>
      <c r="S16" t="n">
        <v>13.05</v>
      </c>
      <c r="T16" t="n">
        <v>3259.42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97.78347699776428</v>
      </c>
      <c r="AB16" t="n">
        <v>133.7916671308304</v>
      </c>
      <c r="AC16" t="n">
        <v>121.0227781976838</v>
      </c>
      <c r="AD16" t="n">
        <v>97783.47699776429</v>
      </c>
      <c r="AE16" t="n">
        <v>133791.6671308304</v>
      </c>
      <c r="AF16" t="n">
        <v>4.398177602204807e-06</v>
      </c>
      <c r="AG16" t="n">
        <v>10</v>
      </c>
      <c r="AH16" t="n">
        <v>121022.7781976838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13.5445</v>
      </c>
      <c r="E17" t="n">
        <v>7.38</v>
      </c>
      <c r="F17" t="n">
        <v>4.24</v>
      </c>
      <c r="G17" t="n">
        <v>23.12</v>
      </c>
      <c r="H17" t="n">
        <v>0.37</v>
      </c>
      <c r="I17" t="n">
        <v>11</v>
      </c>
      <c r="J17" t="n">
        <v>229.22</v>
      </c>
      <c r="K17" t="n">
        <v>56.94</v>
      </c>
      <c r="L17" t="n">
        <v>4.75</v>
      </c>
      <c r="M17" t="n">
        <v>9</v>
      </c>
      <c r="N17" t="n">
        <v>52.53</v>
      </c>
      <c r="O17" t="n">
        <v>28504.87</v>
      </c>
      <c r="P17" t="n">
        <v>61.65</v>
      </c>
      <c r="Q17" t="n">
        <v>203.56</v>
      </c>
      <c r="R17" t="n">
        <v>20.16</v>
      </c>
      <c r="S17" t="n">
        <v>13.05</v>
      </c>
      <c r="T17" t="n">
        <v>3228.6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97.74727095165473</v>
      </c>
      <c r="AB17" t="n">
        <v>133.7421284212453</v>
      </c>
      <c r="AC17" t="n">
        <v>120.9779673930135</v>
      </c>
      <c r="AD17" t="n">
        <v>97747.27095165473</v>
      </c>
      <c r="AE17" t="n">
        <v>133742.1284212453</v>
      </c>
      <c r="AF17" t="n">
        <v>4.399476868140986e-06</v>
      </c>
      <c r="AG17" t="n">
        <v>10</v>
      </c>
      <c r="AH17" t="n">
        <v>120977.9673930135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13.7457</v>
      </c>
      <c r="E18" t="n">
        <v>7.28</v>
      </c>
      <c r="F18" t="n">
        <v>4.18</v>
      </c>
      <c r="G18" t="n">
        <v>25.05</v>
      </c>
      <c r="H18" t="n">
        <v>0.39</v>
      </c>
      <c r="I18" t="n">
        <v>10</v>
      </c>
      <c r="J18" t="n">
        <v>229.65</v>
      </c>
      <c r="K18" t="n">
        <v>56.94</v>
      </c>
      <c r="L18" t="n">
        <v>5</v>
      </c>
      <c r="M18" t="n">
        <v>8</v>
      </c>
      <c r="N18" t="n">
        <v>52.7</v>
      </c>
      <c r="O18" t="n">
        <v>28557.1</v>
      </c>
      <c r="P18" t="n">
        <v>60.59</v>
      </c>
      <c r="Q18" t="n">
        <v>203.56</v>
      </c>
      <c r="R18" t="n">
        <v>18.05</v>
      </c>
      <c r="S18" t="n">
        <v>13.05</v>
      </c>
      <c r="T18" t="n">
        <v>2178.44</v>
      </c>
      <c r="U18" t="n">
        <v>0.72</v>
      </c>
      <c r="V18" t="n">
        <v>0.89</v>
      </c>
      <c r="W18" t="n">
        <v>0.07000000000000001</v>
      </c>
      <c r="X18" t="n">
        <v>0.13</v>
      </c>
      <c r="Y18" t="n">
        <v>1</v>
      </c>
      <c r="Z18" t="n">
        <v>10</v>
      </c>
      <c r="AA18" t="n">
        <v>96.89194520180959</v>
      </c>
      <c r="AB18" t="n">
        <v>132.5718339959988</v>
      </c>
      <c r="AC18" t="n">
        <v>119.9193642251936</v>
      </c>
      <c r="AD18" t="n">
        <v>96891.94520180959</v>
      </c>
      <c r="AE18" t="n">
        <v>132571.8339959988</v>
      </c>
      <c r="AF18" t="n">
        <v>4.464829944730742e-06</v>
      </c>
      <c r="AG18" t="n">
        <v>10</v>
      </c>
      <c r="AH18" t="n">
        <v>119919.3642251936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13.6441</v>
      </c>
      <c r="E19" t="n">
        <v>7.33</v>
      </c>
      <c r="F19" t="n">
        <v>4.23</v>
      </c>
      <c r="G19" t="n">
        <v>25.38</v>
      </c>
      <c r="H19" t="n">
        <v>0.41</v>
      </c>
      <c r="I19" t="n">
        <v>10</v>
      </c>
      <c r="J19" t="n">
        <v>230.07</v>
      </c>
      <c r="K19" t="n">
        <v>56.94</v>
      </c>
      <c r="L19" t="n">
        <v>5.25</v>
      </c>
      <c r="M19" t="n">
        <v>8</v>
      </c>
      <c r="N19" t="n">
        <v>52.88</v>
      </c>
      <c r="O19" t="n">
        <v>28609.38</v>
      </c>
      <c r="P19" t="n">
        <v>61.16</v>
      </c>
      <c r="Q19" t="n">
        <v>203.58</v>
      </c>
      <c r="R19" t="n">
        <v>20.13</v>
      </c>
      <c r="S19" t="n">
        <v>13.05</v>
      </c>
      <c r="T19" t="n">
        <v>3221.33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97.34635724474603</v>
      </c>
      <c r="AB19" t="n">
        <v>133.1935806003886</v>
      </c>
      <c r="AC19" t="n">
        <v>120.4817722062875</v>
      </c>
      <c r="AD19" t="n">
        <v>97346.35724474603</v>
      </c>
      <c r="AE19" t="n">
        <v>133193.5806003886</v>
      </c>
      <c r="AF19" t="n">
        <v>4.431828589951819e-06</v>
      </c>
      <c r="AG19" t="n">
        <v>10</v>
      </c>
      <c r="AH19" t="n">
        <v>120481.7722062875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13.7852</v>
      </c>
      <c r="E20" t="n">
        <v>7.25</v>
      </c>
      <c r="F20" t="n">
        <v>4.2</v>
      </c>
      <c r="G20" t="n">
        <v>27.99</v>
      </c>
      <c r="H20" t="n">
        <v>0.42</v>
      </c>
      <c r="I20" t="n">
        <v>9</v>
      </c>
      <c r="J20" t="n">
        <v>230.49</v>
      </c>
      <c r="K20" t="n">
        <v>56.94</v>
      </c>
      <c r="L20" t="n">
        <v>5.5</v>
      </c>
      <c r="M20" t="n">
        <v>7</v>
      </c>
      <c r="N20" t="n">
        <v>53.05</v>
      </c>
      <c r="O20" t="n">
        <v>28661.73</v>
      </c>
      <c r="P20" t="n">
        <v>60.5</v>
      </c>
      <c r="Q20" t="n">
        <v>203.56</v>
      </c>
      <c r="R20" t="n">
        <v>18.99</v>
      </c>
      <c r="S20" t="n">
        <v>13.05</v>
      </c>
      <c r="T20" t="n">
        <v>2655.71</v>
      </c>
      <c r="U20" t="n">
        <v>0.6899999999999999</v>
      </c>
      <c r="V20" t="n">
        <v>0.89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96.79241651087662</v>
      </c>
      <c r="AB20" t="n">
        <v>132.4356544501684</v>
      </c>
      <c r="AC20" t="n">
        <v>119.7961814640881</v>
      </c>
      <c r="AD20" t="n">
        <v>96792.41651087662</v>
      </c>
      <c r="AE20" t="n">
        <v>132435.6544501685</v>
      </c>
      <c r="AF20" t="n">
        <v>4.477660195850501e-06</v>
      </c>
      <c r="AG20" t="n">
        <v>10</v>
      </c>
      <c r="AH20" t="n">
        <v>119796.1814640881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13.7704</v>
      </c>
      <c r="E21" t="n">
        <v>7.26</v>
      </c>
      <c r="F21" t="n">
        <v>4.21</v>
      </c>
      <c r="G21" t="n">
        <v>28.04</v>
      </c>
      <c r="H21" t="n">
        <v>0.44</v>
      </c>
      <c r="I21" t="n">
        <v>9</v>
      </c>
      <c r="J21" t="n">
        <v>230.92</v>
      </c>
      <c r="K21" t="n">
        <v>56.94</v>
      </c>
      <c r="L21" t="n">
        <v>5.75</v>
      </c>
      <c r="M21" t="n">
        <v>7</v>
      </c>
      <c r="N21" t="n">
        <v>53.23</v>
      </c>
      <c r="O21" t="n">
        <v>28714.14</v>
      </c>
      <c r="P21" t="n">
        <v>60.65</v>
      </c>
      <c r="Q21" t="n">
        <v>203.56</v>
      </c>
      <c r="R21" t="n">
        <v>19.18</v>
      </c>
      <c r="S21" t="n">
        <v>13.05</v>
      </c>
      <c r="T21" t="n">
        <v>2749.45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96.88597360112523</v>
      </c>
      <c r="AB21" t="n">
        <v>132.5636633884941</v>
      </c>
      <c r="AC21" t="n">
        <v>119.9119734090016</v>
      </c>
      <c r="AD21" t="n">
        <v>96885.97360112522</v>
      </c>
      <c r="AE21" t="n">
        <v>132563.6633884941</v>
      </c>
      <c r="AF21" t="n">
        <v>4.472852911886643e-06</v>
      </c>
      <c r="AG21" t="n">
        <v>10</v>
      </c>
      <c r="AH21" t="n">
        <v>119911.9734090016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13.763</v>
      </c>
      <c r="E22" t="n">
        <v>7.27</v>
      </c>
      <c r="F22" t="n">
        <v>4.21</v>
      </c>
      <c r="G22" t="n">
        <v>28.07</v>
      </c>
      <c r="H22" t="n">
        <v>0.46</v>
      </c>
      <c r="I22" t="n">
        <v>9</v>
      </c>
      <c r="J22" t="n">
        <v>231.34</v>
      </c>
      <c r="K22" t="n">
        <v>56.94</v>
      </c>
      <c r="L22" t="n">
        <v>6</v>
      </c>
      <c r="M22" t="n">
        <v>7</v>
      </c>
      <c r="N22" t="n">
        <v>53.4</v>
      </c>
      <c r="O22" t="n">
        <v>28766.61</v>
      </c>
      <c r="P22" t="n">
        <v>60.51</v>
      </c>
      <c r="Q22" t="n">
        <v>203.56</v>
      </c>
      <c r="R22" t="n">
        <v>19.28</v>
      </c>
      <c r="S22" t="n">
        <v>13.05</v>
      </c>
      <c r="T22" t="n">
        <v>2798.5</v>
      </c>
      <c r="U22" t="n">
        <v>0.68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96.84484719739073</v>
      </c>
      <c r="AB22" t="n">
        <v>132.5073924285357</v>
      </c>
      <c r="AC22" t="n">
        <v>119.8610728704848</v>
      </c>
      <c r="AD22" t="n">
        <v>96844.84719739073</v>
      </c>
      <c r="AE22" t="n">
        <v>132507.3924285357</v>
      </c>
      <c r="AF22" t="n">
        <v>4.470449269904713e-06</v>
      </c>
      <c r="AG22" t="n">
        <v>10</v>
      </c>
      <c r="AH22" t="n">
        <v>119861.0728704848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13.8959</v>
      </c>
      <c r="E23" t="n">
        <v>7.2</v>
      </c>
      <c r="F23" t="n">
        <v>4.18</v>
      </c>
      <c r="G23" t="n">
        <v>31.38</v>
      </c>
      <c r="H23" t="n">
        <v>0.48</v>
      </c>
      <c r="I23" t="n">
        <v>8</v>
      </c>
      <c r="J23" t="n">
        <v>231.77</v>
      </c>
      <c r="K23" t="n">
        <v>56.94</v>
      </c>
      <c r="L23" t="n">
        <v>6.25</v>
      </c>
      <c r="M23" t="n">
        <v>6</v>
      </c>
      <c r="N23" t="n">
        <v>53.58</v>
      </c>
      <c r="O23" t="n">
        <v>28819.14</v>
      </c>
      <c r="P23" t="n">
        <v>59.92</v>
      </c>
      <c r="Q23" t="n">
        <v>203.56</v>
      </c>
      <c r="R23" t="n">
        <v>18.55</v>
      </c>
      <c r="S23" t="n">
        <v>13.05</v>
      </c>
      <c r="T23" t="n">
        <v>2442.34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96.34341898955603</v>
      </c>
      <c r="AB23" t="n">
        <v>131.8213162331253</v>
      </c>
      <c r="AC23" t="n">
        <v>119.2404748242502</v>
      </c>
      <c r="AD23" t="n">
        <v>96343.41898955603</v>
      </c>
      <c r="AE23" t="n">
        <v>131821.3162331253</v>
      </c>
      <c r="AF23" t="n">
        <v>4.513617380634229e-06</v>
      </c>
      <c r="AG23" t="n">
        <v>10</v>
      </c>
      <c r="AH23" t="n">
        <v>119240.4748242502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13.8975</v>
      </c>
      <c r="E24" t="n">
        <v>7.2</v>
      </c>
      <c r="F24" t="n">
        <v>4.18</v>
      </c>
      <c r="G24" t="n">
        <v>31.38</v>
      </c>
      <c r="H24" t="n">
        <v>0.5</v>
      </c>
      <c r="I24" t="n">
        <v>8</v>
      </c>
      <c r="J24" t="n">
        <v>232.2</v>
      </c>
      <c r="K24" t="n">
        <v>56.94</v>
      </c>
      <c r="L24" t="n">
        <v>6.5</v>
      </c>
      <c r="M24" t="n">
        <v>6</v>
      </c>
      <c r="N24" t="n">
        <v>53.75</v>
      </c>
      <c r="O24" t="n">
        <v>28871.74</v>
      </c>
      <c r="P24" t="n">
        <v>59.77</v>
      </c>
      <c r="Q24" t="n">
        <v>203.57</v>
      </c>
      <c r="R24" t="n">
        <v>18.49</v>
      </c>
      <c r="S24" t="n">
        <v>13.05</v>
      </c>
      <c r="T24" t="n">
        <v>2411.88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96.28169767500533</v>
      </c>
      <c r="AB24" t="n">
        <v>131.7368664076049</v>
      </c>
      <c r="AC24" t="n">
        <v>119.1640847715513</v>
      </c>
      <c r="AD24" t="n">
        <v>96281.69767500533</v>
      </c>
      <c r="AE24" t="n">
        <v>131736.8664076049</v>
      </c>
      <c r="AF24" t="n">
        <v>4.514137087008701e-06</v>
      </c>
      <c r="AG24" t="n">
        <v>10</v>
      </c>
      <c r="AH24" t="n">
        <v>119164.0847715513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13.8996</v>
      </c>
      <c r="E25" t="n">
        <v>7.19</v>
      </c>
      <c r="F25" t="n">
        <v>4.18</v>
      </c>
      <c r="G25" t="n">
        <v>31.37</v>
      </c>
      <c r="H25" t="n">
        <v>0.52</v>
      </c>
      <c r="I25" t="n">
        <v>8</v>
      </c>
      <c r="J25" t="n">
        <v>232.62</v>
      </c>
      <c r="K25" t="n">
        <v>56.94</v>
      </c>
      <c r="L25" t="n">
        <v>6.75</v>
      </c>
      <c r="M25" t="n">
        <v>6</v>
      </c>
      <c r="N25" t="n">
        <v>53.93</v>
      </c>
      <c r="O25" t="n">
        <v>28924.39</v>
      </c>
      <c r="P25" t="n">
        <v>59.54</v>
      </c>
      <c r="Q25" t="n">
        <v>203.56</v>
      </c>
      <c r="R25" t="n">
        <v>18.51</v>
      </c>
      <c r="S25" t="n">
        <v>13.05</v>
      </c>
      <c r="T25" t="n">
        <v>2417.63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96.18774094444899</v>
      </c>
      <c r="AB25" t="n">
        <v>131.6083106637793</v>
      </c>
      <c r="AC25" t="n">
        <v>119.0477982074874</v>
      </c>
      <c r="AD25" t="n">
        <v>96187.74094444899</v>
      </c>
      <c r="AE25" t="n">
        <v>131608.3106637793</v>
      </c>
      <c r="AF25" t="n">
        <v>4.514819201625194e-06</v>
      </c>
      <c r="AG25" t="n">
        <v>10</v>
      </c>
      <c r="AH25" t="n">
        <v>119047.7982074874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13.9039</v>
      </c>
      <c r="E26" t="n">
        <v>7.19</v>
      </c>
      <c r="F26" t="n">
        <v>4.18</v>
      </c>
      <c r="G26" t="n">
        <v>31.35</v>
      </c>
      <c r="H26" t="n">
        <v>0.53</v>
      </c>
      <c r="I26" t="n">
        <v>8</v>
      </c>
      <c r="J26" t="n">
        <v>233.05</v>
      </c>
      <c r="K26" t="n">
        <v>56.94</v>
      </c>
      <c r="L26" t="n">
        <v>7</v>
      </c>
      <c r="M26" t="n">
        <v>6</v>
      </c>
      <c r="N26" t="n">
        <v>54.11</v>
      </c>
      <c r="O26" t="n">
        <v>28977.11</v>
      </c>
      <c r="P26" t="n">
        <v>59.21</v>
      </c>
      <c r="Q26" t="n">
        <v>203.57</v>
      </c>
      <c r="R26" t="n">
        <v>18.31</v>
      </c>
      <c r="S26" t="n">
        <v>13.05</v>
      </c>
      <c r="T26" t="n">
        <v>2319.41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96.05061038893584</v>
      </c>
      <c r="AB26" t="n">
        <v>131.4206825879532</v>
      </c>
      <c r="AC26" t="n">
        <v>118.8780770918803</v>
      </c>
      <c r="AD26" t="n">
        <v>96050.61038893583</v>
      </c>
      <c r="AE26" t="n">
        <v>131420.6825879532</v>
      </c>
      <c r="AF26" t="n">
        <v>4.516215912506585e-06</v>
      </c>
      <c r="AG26" t="n">
        <v>10</v>
      </c>
      <c r="AH26" t="n">
        <v>118878.0770918803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14.09</v>
      </c>
      <c r="E27" t="n">
        <v>7.1</v>
      </c>
      <c r="F27" t="n">
        <v>4.13</v>
      </c>
      <c r="G27" t="n">
        <v>35.39</v>
      </c>
      <c r="H27" t="n">
        <v>0.55</v>
      </c>
      <c r="I27" t="n">
        <v>7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58.38</v>
      </c>
      <c r="Q27" t="n">
        <v>203.56</v>
      </c>
      <c r="R27" t="n">
        <v>16.65</v>
      </c>
      <c r="S27" t="n">
        <v>13.05</v>
      </c>
      <c r="T27" t="n">
        <v>1494.59</v>
      </c>
      <c r="U27" t="n">
        <v>0.78</v>
      </c>
      <c r="V27" t="n">
        <v>0.9</v>
      </c>
      <c r="W27" t="n">
        <v>0.06</v>
      </c>
      <c r="X27" t="n">
        <v>0.09</v>
      </c>
      <c r="Y27" t="n">
        <v>1</v>
      </c>
      <c r="Z27" t="n">
        <v>10</v>
      </c>
      <c r="AA27" t="n">
        <v>95.36251264392448</v>
      </c>
      <c r="AB27" t="n">
        <v>130.4791968964991</v>
      </c>
      <c r="AC27" t="n">
        <v>118.0264454734348</v>
      </c>
      <c r="AD27" t="n">
        <v>95362.51264392448</v>
      </c>
      <c r="AE27" t="n">
        <v>130479.1968964991</v>
      </c>
      <c r="AF27" t="n">
        <v>4.57666426018727e-06</v>
      </c>
      <c r="AG27" t="n">
        <v>10</v>
      </c>
      <c r="AH27" t="n">
        <v>118026.4454734348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14.0438</v>
      </c>
      <c r="E28" t="n">
        <v>7.12</v>
      </c>
      <c r="F28" t="n">
        <v>4.15</v>
      </c>
      <c r="G28" t="n">
        <v>35.59</v>
      </c>
      <c r="H28" t="n">
        <v>0.57</v>
      </c>
      <c r="I28" t="n">
        <v>7</v>
      </c>
      <c r="J28" t="n">
        <v>233.91</v>
      </c>
      <c r="K28" t="n">
        <v>56.94</v>
      </c>
      <c r="L28" t="n">
        <v>7.5</v>
      </c>
      <c r="M28" t="n">
        <v>5</v>
      </c>
      <c r="N28" t="n">
        <v>54.46</v>
      </c>
      <c r="O28" t="n">
        <v>29082.74</v>
      </c>
      <c r="P28" t="n">
        <v>58.68</v>
      </c>
      <c r="Q28" t="n">
        <v>203.56</v>
      </c>
      <c r="R28" t="n">
        <v>17.57</v>
      </c>
      <c r="S28" t="n">
        <v>13.05</v>
      </c>
      <c r="T28" t="n">
        <v>1957.14</v>
      </c>
      <c r="U28" t="n">
        <v>0.74</v>
      </c>
      <c r="V28" t="n">
        <v>0.9</v>
      </c>
      <c r="W28" t="n">
        <v>0.06</v>
      </c>
      <c r="X28" t="n">
        <v>0.11</v>
      </c>
      <c r="Y28" t="n">
        <v>1</v>
      </c>
      <c r="Z28" t="n">
        <v>10</v>
      </c>
      <c r="AA28" t="n">
        <v>95.57245333444529</v>
      </c>
      <c r="AB28" t="n">
        <v>130.7664470111991</v>
      </c>
      <c r="AC28" t="n">
        <v>118.286280840346</v>
      </c>
      <c r="AD28" t="n">
        <v>95572.45333444528</v>
      </c>
      <c r="AE28" t="n">
        <v>130766.4470111991</v>
      </c>
      <c r="AF28" t="n">
        <v>4.561657738624414e-06</v>
      </c>
      <c r="AG28" t="n">
        <v>10</v>
      </c>
      <c r="AH28" t="n">
        <v>118286.280840346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14.0121</v>
      </c>
      <c r="E29" t="n">
        <v>7.14</v>
      </c>
      <c r="F29" t="n">
        <v>4.17</v>
      </c>
      <c r="G29" t="n">
        <v>35.73</v>
      </c>
      <c r="H29" t="n">
        <v>0.59</v>
      </c>
      <c r="I29" t="n">
        <v>7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58.82</v>
      </c>
      <c r="Q29" t="n">
        <v>203.58</v>
      </c>
      <c r="R29" t="n">
        <v>18.02</v>
      </c>
      <c r="S29" t="n">
        <v>13.05</v>
      </c>
      <c r="T29" t="n">
        <v>2181.56</v>
      </c>
      <c r="U29" t="n">
        <v>0.72</v>
      </c>
      <c r="V29" t="n">
        <v>0.9</v>
      </c>
      <c r="W29" t="n">
        <v>0.07000000000000001</v>
      </c>
      <c r="X29" t="n">
        <v>0.13</v>
      </c>
      <c r="Y29" t="n">
        <v>1</v>
      </c>
      <c r="Z29" t="n">
        <v>10</v>
      </c>
      <c r="AA29" t="n">
        <v>95.69539235992383</v>
      </c>
      <c r="AB29" t="n">
        <v>130.9346576095458</v>
      </c>
      <c r="AC29" t="n">
        <v>118.4384376552716</v>
      </c>
      <c r="AD29" t="n">
        <v>95695.39235992383</v>
      </c>
      <c r="AE29" t="n">
        <v>130934.6576095458</v>
      </c>
      <c r="AF29" t="n">
        <v>4.551361056080202e-06</v>
      </c>
      <c r="AG29" t="n">
        <v>10</v>
      </c>
      <c r="AH29" t="n">
        <v>118438.4376552716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14.0209</v>
      </c>
      <c r="E30" t="n">
        <v>7.13</v>
      </c>
      <c r="F30" t="n">
        <v>4.16</v>
      </c>
      <c r="G30" t="n">
        <v>35.69</v>
      </c>
      <c r="H30" t="n">
        <v>0.61</v>
      </c>
      <c r="I30" t="n">
        <v>7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58.42</v>
      </c>
      <c r="Q30" t="n">
        <v>203.56</v>
      </c>
      <c r="R30" t="n">
        <v>17.92</v>
      </c>
      <c r="S30" t="n">
        <v>13.05</v>
      </c>
      <c r="T30" t="n">
        <v>2132.15</v>
      </c>
      <c r="U30" t="n">
        <v>0.73</v>
      </c>
      <c r="V30" t="n">
        <v>0.9</v>
      </c>
      <c r="W30" t="n">
        <v>0.06</v>
      </c>
      <c r="X30" t="n">
        <v>0.12</v>
      </c>
      <c r="Y30" t="n">
        <v>1</v>
      </c>
      <c r="Z30" t="n">
        <v>10</v>
      </c>
      <c r="AA30" t="n">
        <v>95.51844814022854</v>
      </c>
      <c r="AB30" t="n">
        <v>130.6925547219308</v>
      </c>
      <c r="AC30" t="n">
        <v>118.219440727457</v>
      </c>
      <c r="AD30" t="n">
        <v>95518.44814022855</v>
      </c>
      <c r="AE30" t="n">
        <v>130692.5547219308</v>
      </c>
      <c r="AF30" t="n">
        <v>4.554219441139794e-06</v>
      </c>
      <c r="AG30" t="n">
        <v>10</v>
      </c>
      <c r="AH30" t="n">
        <v>118219.440727457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14.0138</v>
      </c>
      <c r="E31" t="n">
        <v>7.14</v>
      </c>
      <c r="F31" t="n">
        <v>4.17</v>
      </c>
      <c r="G31" t="n">
        <v>35.72</v>
      </c>
      <c r="H31" t="n">
        <v>0.62</v>
      </c>
      <c r="I31" t="n">
        <v>7</v>
      </c>
      <c r="J31" t="n">
        <v>235.2</v>
      </c>
      <c r="K31" t="n">
        <v>56.94</v>
      </c>
      <c r="L31" t="n">
        <v>8.25</v>
      </c>
      <c r="M31" t="n">
        <v>5</v>
      </c>
      <c r="N31" t="n">
        <v>55</v>
      </c>
      <c r="O31" t="n">
        <v>29241.66</v>
      </c>
      <c r="P31" t="n">
        <v>58.19</v>
      </c>
      <c r="Q31" t="n">
        <v>203.56</v>
      </c>
      <c r="R31" t="n">
        <v>17.98</v>
      </c>
      <c r="S31" t="n">
        <v>13.05</v>
      </c>
      <c r="T31" t="n">
        <v>2158.3</v>
      </c>
      <c r="U31" t="n">
        <v>0.73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95.44767918988194</v>
      </c>
      <c r="AB31" t="n">
        <v>130.5957255219608</v>
      </c>
      <c r="AC31" t="n">
        <v>118.1318527704315</v>
      </c>
      <c r="AD31" t="n">
        <v>95447.67918988194</v>
      </c>
      <c r="AE31" t="n">
        <v>130595.7255219608</v>
      </c>
      <c r="AF31" t="n">
        <v>4.551913244103078e-06</v>
      </c>
      <c r="AG31" t="n">
        <v>10</v>
      </c>
      <c r="AH31" t="n">
        <v>118131.8527704315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14.161</v>
      </c>
      <c r="E32" t="n">
        <v>7.06</v>
      </c>
      <c r="F32" t="n">
        <v>4.14</v>
      </c>
      <c r="G32" t="n">
        <v>41.38</v>
      </c>
      <c r="H32" t="n">
        <v>0.64</v>
      </c>
      <c r="I32" t="n">
        <v>6</v>
      </c>
      <c r="J32" t="n">
        <v>235.63</v>
      </c>
      <c r="K32" t="n">
        <v>56.94</v>
      </c>
      <c r="L32" t="n">
        <v>8.5</v>
      </c>
      <c r="M32" t="n">
        <v>4</v>
      </c>
      <c r="N32" t="n">
        <v>55.18</v>
      </c>
      <c r="O32" t="n">
        <v>29294.76</v>
      </c>
      <c r="P32" t="n">
        <v>57.64</v>
      </c>
      <c r="Q32" t="n">
        <v>203.56</v>
      </c>
      <c r="R32" t="n">
        <v>17.06</v>
      </c>
      <c r="S32" t="n">
        <v>13.05</v>
      </c>
      <c r="T32" t="n">
        <v>1704.19</v>
      </c>
      <c r="U32" t="n">
        <v>0.77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94.95884814319993</v>
      </c>
      <c r="AB32" t="n">
        <v>129.9268853181871</v>
      </c>
      <c r="AC32" t="n">
        <v>117.5268457369826</v>
      </c>
      <c r="AD32" t="n">
        <v>94958.84814319992</v>
      </c>
      <c r="AE32" t="n">
        <v>129926.8853181871</v>
      </c>
      <c r="AF32" t="n">
        <v>4.59972623055443e-06</v>
      </c>
      <c r="AG32" t="n">
        <v>10</v>
      </c>
      <c r="AH32" t="n">
        <v>117526.8457369826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14.1482</v>
      </c>
      <c r="E33" t="n">
        <v>7.07</v>
      </c>
      <c r="F33" t="n">
        <v>4.14</v>
      </c>
      <c r="G33" t="n">
        <v>41.44</v>
      </c>
      <c r="H33" t="n">
        <v>0.66</v>
      </c>
      <c r="I33" t="n">
        <v>6</v>
      </c>
      <c r="J33" t="n">
        <v>236.06</v>
      </c>
      <c r="K33" t="n">
        <v>56.94</v>
      </c>
      <c r="L33" t="n">
        <v>8.75</v>
      </c>
      <c r="M33" t="n">
        <v>4</v>
      </c>
      <c r="N33" t="n">
        <v>55.36</v>
      </c>
      <c r="O33" t="n">
        <v>29347.92</v>
      </c>
      <c r="P33" t="n">
        <v>57.89</v>
      </c>
      <c r="Q33" t="n">
        <v>203.61</v>
      </c>
      <c r="R33" t="n">
        <v>17.21</v>
      </c>
      <c r="S33" t="n">
        <v>13.05</v>
      </c>
      <c r="T33" t="n">
        <v>1780.83</v>
      </c>
      <c r="U33" t="n">
        <v>0.76</v>
      </c>
      <c r="V33" t="n">
        <v>0.9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95.07720896693031</v>
      </c>
      <c r="AB33" t="n">
        <v>130.0888318189259</v>
      </c>
      <c r="AC33" t="n">
        <v>117.6733362909843</v>
      </c>
      <c r="AD33" t="n">
        <v>95077.20896693031</v>
      </c>
      <c r="AE33" t="n">
        <v>130088.8318189259</v>
      </c>
      <c r="AF33" t="n">
        <v>4.595568579558661e-06</v>
      </c>
      <c r="AG33" t="n">
        <v>10</v>
      </c>
      <c r="AH33" t="n">
        <v>117673.3362909843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14.1593</v>
      </c>
      <c r="E34" t="n">
        <v>7.06</v>
      </c>
      <c r="F34" t="n">
        <v>4.14</v>
      </c>
      <c r="G34" t="n">
        <v>41.38</v>
      </c>
      <c r="H34" t="n">
        <v>0.68</v>
      </c>
      <c r="I34" t="n">
        <v>6</v>
      </c>
      <c r="J34" t="n">
        <v>236.49</v>
      </c>
      <c r="K34" t="n">
        <v>56.94</v>
      </c>
      <c r="L34" t="n">
        <v>9</v>
      </c>
      <c r="M34" t="n">
        <v>4</v>
      </c>
      <c r="N34" t="n">
        <v>55.55</v>
      </c>
      <c r="O34" t="n">
        <v>29401.15</v>
      </c>
      <c r="P34" t="n">
        <v>57.67</v>
      </c>
      <c r="Q34" t="n">
        <v>203.58</v>
      </c>
      <c r="R34" t="n">
        <v>17.06</v>
      </c>
      <c r="S34" t="n">
        <v>13.05</v>
      </c>
      <c r="T34" t="n">
        <v>1705.86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94.97332453376936</v>
      </c>
      <c r="AB34" t="n">
        <v>129.9466925544175</v>
      </c>
      <c r="AC34" t="n">
        <v>117.5447625983868</v>
      </c>
      <c r="AD34" t="n">
        <v>94973.32453376935</v>
      </c>
      <c r="AE34" t="n">
        <v>129946.6925544175</v>
      </c>
      <c r="AF34" t="n">
        <v>4.599174042531555e-06</v>
      </c>
      <c r="AG34" t="n">
        <v>10</v>
      </c>
      <c r="AH34" t="n">
        <v>117544.7625983868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14.166</v>
      </c>
      <c r="E35" t="n">
        <v>7.06</v>
      </c>
      <c r="F35" t="n">
        <v>4.13</v>
      </c>
      <c r="G35" t="n">
        <v>41.35</v>
      </c>
      <c r="H35" t="n">
        <v>0.6899999999999999</v>
      </c>
      <c r="I35" t="n">
        <v>6</v>
      </c>
      <c r="J35" t="n">
        <v>236.92</v>
      </c>
      <c r="K35" t="n">
        <v>56.94</v>
      </c>
      <c r="L35" t="n">
        <v>9.25</v>
      </c>
      <c r="M35" t="n">
        <v>4</v>
      </c>
      <c r="N35" t="n">
        <v>55.73</v>
      </c>
      <c r="O35" t="n">
        <v>29454.44</v>
      </c>
      <c r="P35" t="n">
        <v>57.56</v>
      </c>
      <c r="Q35" t="n">
        <v>203.58</v>
      </c>
      <c r="R35" t="n">
        <v>16.9</v>
      </c>
      <c r="S35" t="n">
        <v>13.05</v>
      </c>
      <c r="T35" t="n">
        <v>1624.28</v>
      </c>
      <c r="U35" t="n">
        <v>0.77</v>
      </c>
      <c r="V35" t="n">
        <v>0.9</v>
      </c>
      <c r="W35" t="n">
        <v>0.07000000000000001</v>
      </c>
      <c r="X35" t="n">
        <v>0.09</v>
      </c>
      <c r="Y35" t="n">
        <v>1</v>
      </c>
      <c r="Z35" t="n">
        <v>10</v>
      </c>
      <c r="AA35" t="n">
        <v>94.91368651946793</v>
      </c>
      <c r="AB35" t="n">
        <v>129.8650931922068</v>
      </c>
      <c r="AC35" t="n">
        <v>117.4709509647801</v>
      </c>
      <c r="AD35" t="n">
        <v>94913.68651946793</v>
      </c>
      <c r="AE35" t="n">
        <v>129865.0931922068</v>
      </c>
      <c r="AF35" t="n">
        <v>4.601350312974654e-06</v>
      </c>
      <c r="AG35" t="n">
        <v>10</v>
      </c>
      <c r="AH35" t="n">
        <v>117470.9509647801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14.1973</v>
      </c>
      <c r="E36" t="n">
        <v>7.04</v>
      </c>
      <c r="F36" t="n">
        <v>4.12</v>
      </c>
      <c r="G36" t="n">
        <v>41.19</v>
      </c>
      <c r="H36" t="n">
        <v>0.71</v>
      </c>
      <c r="I36" t="n">
        <v>6</v>
      </c>
      <c r="J36" t="n">
        <v>237.35</v>
      </c>
      <c r="K36" t="n">
        <v>56.94</v>
      </c>
      <c r="L36" t="n">
        <v>9.5</v>
      </c>
      <c r="M36" t="n">
        <v>4</v>
      </c>
      <c r="N36" t="n">
        <v>55.91</v>
      </c>
      <c r="O36" t="n">
        <v>29507.8</v>
      </c>
      <c r="P36" t="n">
        <v>56.95</v>
      </c>
      <c r="Q36" t="n">
        <v>203.56</v>
      </c>
      <c r="R36" t="n">
        <v>16.49</v>
      </c>
      <c r="S36" t="n">
        <v>13.05</v>
      </c>
      <c r="T36" t="n">
        <v>1417.57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94.62011186242381</v>
      </c>
      <c r="AB36" t="n">
        <v>129.4634113948395</v>
      </c>
      <c r="AC36" t="n">
        <v>117.1076051143894</v>
      </c>
      <c r="AD36" t="n">
        <v>94620.11186242382</v>
      </c>
      <c r="AE36" t="n">
        <v>129463.4113948395</v>
      </c>
      <c r="AF36" t="n">
        <v>4.611517068925247e-06</v>
      </c>
      <c r="AG36" t="n">
        <v>10</v>
      </c>
      <c r="AH36" t="n">
        <v>117107.6051143894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14.1498</v>
      </c>
      <c r="E37" t="n">
        <v>7.07</v>
      </c>
      <c r="F37" t="n">
        <v>4.14</v>
      </c>
      <c r="G37" t="n">
        <v>41.43</v>
      </c>
      <c r="H37" t="n">
        <v>0.73</v>
      </c>
      <c r="I37" t="n">
        <v>6</v>
      </c>
      <c r="J37" t="n">
        <v>237.79</v>
      </c>
      <c r="K37" t="n">
        <v>56.94</v>
      </c>
      <c r="L37" t="n">
        <v>9.75</v>
      </c>
      <c r="M37" t="n">
        <v>4</v>
      </c>
      <c r="N37" t="n">
        <v>56.09</v>
      </c>
      <c r="O37" t="n">
        <v>29561.22</v>
      </c>
      <c r="P37" t="n">
        <v>57.05</v>
      </c>
      <c r="Q37" t="n">
        <v>203.56</v>
      </c>
      <c r="R37" t="n">
        <v>17.32</v>
      </c>
      <c r="S37" t="n">
        <v>13.05</v>
      </c>
      <c r="T37" t="n">
        <v>1835.68</v>
      </c>
      <c r="U37" t="n">
        <v>0.75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94.75136001894988</v>
      </c>
      <c r="AB37" t="n">
        <v>129.6429909128584</v>
      </c>
      <c r="AC37" t="n">
        <v>117.27004581525</v>
      </c>
      <c r="AD37" t="n">
        <v>94751.36001894988</v>
      </c>
      <c r="AE37" t="n">
        <v>129642.9909128583</v>
      </c>
      <c r="AF37" t="n">
        <v>4.596088285933133e-06</v>
      </c>
      <c r="AG37" t="n">
        <v>10</v>
      </c>
      <c r="AH37" t="n">
        <v>117270.04581525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14.1393</v>
      </c>
      <c r="E38" t="n">
        <v>7.07</v>
      </c>
      <c r="F38" t="n">
        <v>4.15</v>
      </c>
      <c r="G38" t="n">
        <v>41.48</v>
      </c>
      <c r="H38" t="n">
        <v>0.75</v>
      </c>
      <c r="I38" t="n">
        <v>6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56.84</v>
      </c>
      <c r="Q38" t="n">
        <v>203.56</v>
      </c>
      <c r="R38" t="n">
        <v>17.43</v>
      </c>
      <c r="S38" t="n">
        <v>13.05</v>
      </c>
      <c r="T38" t="n">
        <v>1888.85</v>
      </c>
      <c r="U38" t="n">
        <v>0.75</v>
      </c>
      <c r="V38" t="n">
        <v>0.9</v>
      </c>
      <c r="W38" t="n">
        <v>0.06</v>
      </c>
      <c r="X38" t="n">
        <v>0.11</v>
      </c>
      <c r="Y38" t="n">
        <v>1</v>
      </c>
      <c r="Z38" t="n">
        <v>10</v>
      </c>
      <c r="AA38" t="n">
        <v>94.69438259217841</v>
      </c>
      <c r="AB38" t="n">
        <v>129.565031883883</v>
      </c>
      <c r="AC38" t="n">
        <v>117.1995270865839</v>
      </c>
      <c r="AD38" t="n">
        <v>94694.38259217842</v>
      </c>
      <c r="AE38" t="n">
        <v>129565.031883883</v>
      </c>
      <c r="AF38" t="n">
        <v>4.592677712850666e-06</v>
      </c>
      <c r="AG38" t="n">
        <v>10</v>
      </c>
      <c r="AH38" t="n">
        <v>117199.5270865839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14.292</v>
      </c>
      <c r="E39" t="n">
        <v>7</v>
      </c>
      <c r="F39" t="n">
        <v>4.12</v>
      </c>
      <c r="G39" t="n">
        <v>49.4</v>
      </c>
      <c r="H39" t="n">
        <v>0.76</v>
      </c>
      <c r="I39" t="n">
        <v>5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56.29</v>
      </c>
      <c r="Q39" t="n">
        <v>203.57</v>
      </c>
      <c r="R39" t="n">
        <v>16.39</v>
      </c>
      <c r="S39" t="n">
        <v>13.05</v>
      </c>
      <c r="T39" t="n">
        <v>1374.04</v>
      </c>
      <c r="U39" t="n">
        <v>0.8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94.20844901045881</v>
      </c>
      <c r="AB39" t="n">
        <v>128.9001561194979</v>
      </c>
      <c r="AC39" t="n">
        <v>116.5981061319925</v>
      </c>
      <c r="AD39" t="n">
        <v>94208.4490104588</v>
      </c>
      <c r="AE39" t="n">
        <v>128900.1561194979</v>
      </c>
      <c r="AF39" t="n">
        <v>4.642277189964263e-06</v>
      </c>
      <c r="AG39" t="n">
        <v>10</v>
      </c>
      <c r="AH39" t="n">
        <v>116598.1061319925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14.2795</v>
      </c>
      <c r="E40" t="n">
        <v>7</v>
      </c>
      <c r="F40" t="n">
        <v>4.12</v>
      </c>
      <c r="G40" t="n">
        <v>49.47</v>
      </c>
      <c r="H40" t="n">
        <v>0.78</v>
      </c>
      <c r="I40" t="n">
        <v>5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56.36</v>
      </c>
      <c r="Q40" t="n">
        <v>203.56</v>
      </c>
      <c r="R40" t="n">
        <v>16.63</v>
      </c>
      <c r="S40" t="n">
        <v>13.05</v>
      </c>
      <c r="T40" t="n">
        <v>1496.89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94.25595055371021</v>
      </c>
      <c r="AB40" t="n">
        <v>128.9651498265947</v>
      </c>
      <c r="AC40" t="n">
        <v>116.6568969309032</v>
      </c>
      <c r="AD40" t="n">
        <v>94255.95055371021</v>
      </c>
      <c r="AE40" t="n">
        <v>128965.1498265947</v>
      </c>
      <c r="AF40" t="n">
        <v>4.638216983913707e-06</v>
      </c>
      <c r="AG40" t="n">
        <v>10</v>
      </c>
      <c r="AH40" t="n">
        <v>116656.8969309032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14.2903</v>
      </c>
      <c r="E41" t="n">
        <v>7</v>
      </c>
      <c r="F41" t="n">
        <v>4.12</v>
      </c>
      <c r="G41" t="n">
        <v>49.41</v>
      </c>
      <c r="H41" t="n">
        <v>0.8</v>
      </c>
      <c r="I41" t="n">
        <v>5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56.45</v>
      </c>
      <c r="Q41" t="n">
        <v>203.56</v>
      </c>
      <c r="R41" t="n">
        <v>16.4</v>
      </c>
      <c r="S41" t="n">
        <v>13.05</v>
      </c>
      <c r="T41" t="n">
        <v>1378.72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94.27220935783909</v>
      </c>
      <c r="AB41" t="n">
        <v>128.9873958396916</v>
      </c>
      <c r="AC41" t="n">
        <v>116.6770198157327</v>
      </c>
      <c r="AD41" t="n">
        <v>94272.20935783909</v>
      </c>
      <c r="AE41" t="n">
        <v>128987.3958396916</v>
      </c>
      <c r="AF41" t="n">
        <v>4.641725001941387e-06</v>
      </c>
      <c r="AG41" t="n">
        <v>10</v>
      </c>
      <c r="AH41" t="n">
        <v>116677.0198157327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14.2891</v>
      </c>
      <c r="E42" t="n">
        <v>7</v>
      </c>
      <c r="F42" t="n">
        <v>4.12</v>
      </c>
      <c r="G42" t="n">
        <v>49.42</v>
      </c>
      <c r="H42" t="n">
        <v>0.82</v>
      </c>
      <c r="I42" t="n">
        <v>5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56.35</v>
      </c>
      <c r="Q42" t="n">
        <v>203.56</v>
      </c>
      <c r="R42" t="n">
        <v>16.47</v>
      </c>
      <c r="S42" t="n">
        <v>13.05</v>
      </c>
      <c r="T42" t="n">
        <v>1412.58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94.23612782224131</v>
      </c>
      <c r="AB42" t="n">
        <v>128.9380274908817</v>
      </c>
      <c r="AC42" t="n">
        <v>116.6323631128443</v>
      </c>
      <c r="AD42" t="n">
        <v>94236.12782224131</v>
      </c>
      <c r="AE42" t="n">
        <v>128938.0274908817</v>
      </c>
      <c r="AF42" t="n">
        <v>4.641335222160533e-06</v>
      </c>
      <c r="AG42" t="n">
        <v>10</v>
      </c>
      <c r="AH42" t="n">
        <v>116632.3631128443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14.2914</v>
      </c>
      <c r="E43" t="n">
        <v>7</v>
      </c>
      <c r="F43" t="n">
        <v>4.12</v>
      </c>
      <c r="G43" t="n">
        <v>49.4</v>
      </c>
      <c r="H43" t="n">
        <v>0.83</v>
      </c>
      <c r="I43" t="n">
        <v>5</v>
      </c>
      <c r="J43" t="n">
        <v>240.4</v>
      </c>
      <c r="K43" t="n">
        <v>56.94</v>
      </c>
      <c r="L43" t="n">
        <v>11.25</v>
      </c>
      <c r="M43" t="n">
        <v>3</v>
      </c>
      <c r="N43" t="n">
        <v>57.21</v>
      </c>
      <c r="O43" t="n">
        <v>29883.27</v>
      </c>
      <c r="P43" t="n">
        <v>56.3</v>
      </c>
      <c r="Q43" t="n">
        <v>203.56</v>
      </c>
      <c r="R43" t="n">
        <v>16.33</v>
      </c>
      <c r="S43" t="n">
        <v>13.05</v>
      </c>
      <c r="T43" t="n">
        <v>1344.07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94.21325560202112</v>
      </c>
      <c r="AB43" t="n">
        <v>128.9067327101254</v>
      </c>
      <c r="AC43" t="n">
        <v>116.6040550620408</v>
      </c>
      <c r="AD43" t="n">
        <v>94213.25560202112</v>
      </c>
      <c r="AE43" t="n">
        <v>128906.7327101254</v>
      </c>
      <c r="AF43" t="n">
        <v>4.642082300073836e-06</v>
      </c>
      <c r="AG43" t="n">
        <v>10</v>
      </c>
      <c r="AH43" t="n">
        <v>116604.0550620408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14.3204</v>
      </c>
      <c r="E44" t="n">
        <v>6.98</v>
      </c>
      <c r="F44" t="n">
        <v>4.1</v>
      </c>
      <c r="G44" t="n">
        <v>49.23</v>
      </c>
      <c r="H44" t="n">
        <v>0.85</v>
      </c>
      <c r="I44" t="n">
        <v>5</v>
      </c>
      <c r="J44" t="n">
        <v>240.84</v>
      </c>
      <c r="K44" t="n">
        <v>56.94</v>
      </c>
      <c r="L44" t="n">
        <v>11.5</v>
      </c>
      <c r="M44" t="n">
        <v>3</v>
      </c>
      <c r="N44" t="n">
        <v>57.39</v>
      </c>
      <c r="O44" t="n">
        <v>29937.16</v>
      </c>
      <c r="P44" t="n">
        <v>55.86</v>
      </c>
      <c r="Q44" t="n">
        <v>203.56</v>
      </c>
      <c r="R44" t="n">
        <v>15.91</v>
      </c>
      <c r="S44" t="n">
        <v>13.05</v>
      </c>
      <c r="T44" t="n">
        <v>1137.3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93.98645384182926</v>
      </c>
      <c r="AB44" t="n">
        <v>128.5964125360435</v>
      </c>
      <c r="AC44" t="n">
        <v>116.3233514098361</v>
      </c>
      <c r="AD44" t="n">
        <v>93986.45384182927</v>
      </c>
      <c r="AE44" t="n">
        <v>128596.4125360435</v>
      </c>
      <c r="AF44" t="n">
        <v>4.651501978111127e-06</v>
      </c>
      <c r="AG44" t="n">
        <v>10</v>
      </c>
      <c r="AH44" t="n">
        <v>116323.3514098361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14.2988</v>
      </c>
      <c r="E45" t="n">
        <v>6.99</v>
      </c>
      <c r="F45" t="n">
        <v>4.11</v>
      </c>
      <c r="G45" t="n">
        <v>49.36</v>
      </c>
      <c r="H45" t="n">
        <v>0.87</v>
      </c>
      <c r="I45" t="n">
        <v>5</v>
      </c>
      <c r="J45" t="n">
        <v>241.27</v>
      </c>
      <c r="K45" t="n">
        <v>56.94</v>
      </c>
      <c r="L45" t="n">
        <v>11.75</v>
      </c>
      <c r="M45" t="n">
        <v>3</v>
      </c>
      <c r="N45" t="n">
        <v>57.58</v>
      </c>
      <c r="O45" t="n">
        <v>29991.11</v>
      </c>
      <c r="P45" t="n">
        <v>55.89</v>
      </c>
      <c r="Q45" t="n">
        <v>203.56</v>
      </c>
      <c r="R45" t="n">
        <v>16.32</v>
      </c>
      <c r="S45" t="n">
        <v>13.05</v>
      </c>
      <c r="T45" t="n">
        <v>1342.04</v>
      </c>
      <c r="U45" t="n">
        <v>0.8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94.03918625284956</v>
      </c>
      <c r="AB45" t="n">
        <v>128.6685633471912</v>
      </c>
      <c r="AC45" t="n">
        <v>116.3886162488322</v>
      </c>
      <c r="AD45" t="n">
        <v>94039.18625284955</v>
      </c>
      <c r="AE45" t="n">
        <v>128668.5633471912</v>
      </c>
      <c r="AF45" t="n">
        <v>4.644485942055765e-06</v>
      </c>
      <c r="AG45" t="n">
        <v>10</v>
      </c>
      <c r="AH45" t="n">
        <v>116388.6162488322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14.2614</v>
      </c>
      <c r="E46" t="n">
        <v>7.01</v>
      </c>
      <c r="F46" t="n">
        <v>4.13</v>
      </c>
      <c r="G46" t="n">
        <v>49.58</v>
      </c>
      <c r="H46" t="n">
        <v>0.88</v>
      </c>
      <c r="I46" t="n">
        <v>5</v>
      </c>
      <c r="J46" t="n">
        <v>241.71</v>
      </c>
      <c r="K46" t="n">
        <v>56.94</v>
      </c>
      <c r="L46" t="n">
        <v>12</v>
      </c>
      <c r="M46" t="n">
        <v>3</v>
      </c>
      <c r="N46" t="n">
        <v>57.77</v>
      </c>
      <c r="O46" t="n">
        <v>30045.13</v>
      </c>
      <c r="P46" t="n">
        <v>55.81</v>
      </c>
      <c r="Q46" t="n">
        <v>203.56</v>
      </c>
      <c r="R46" t="n">
        <v>16.9</v>
      </c>
      <c r="S46" t="n">
        <v>13.05</v>
      </c>
      <c r="T46" t="n">
        <v>1629.36</v>
      </c>
      <c r="U46" t="n">
        <v>0.77</v>
      </c>
      <c r="V46" t="n">
        <v>0.9</v>
      </c>
      <c r="W46" t="n">
        <v>0.06</v>
      </c>
      <c r="X46" t="n">
        <v>0.09</v>
      </c>
      <c r="Y46" t="n">
        <v>1</v>
      </c>
      <c r="Z46" t="n">
        <v>10</v>
      </c>
      <c r="AA46" t="n">
        <v>94.08205934885153</v>
      </c>
      <c r="AB46" t="n">
        <v>128.7272242085686</v>
      </c>
      <c r="AC46" t="n">
        <v>116.4416785999308</v>
      </c>
      <c r="AD46" t="n">
        <v>94082.05934885153</v>
      </c>
      <c r="AE46" t="n">
        <v>128727.2242085686</v>
      </c>
      <c r="AF46" t="n">
        <v>4.6323378055525e-06</v>
      </c>
      <c r="AG46" t="n">
        <v>10</v>
      </c>
      <c r="AH46" t="n">
        <v>116441.6785999308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14.2806</v>
      </c>
      <c r="E47" t="n">
        <v>7</v>
      </c>
      <c r="F47" t="n">
        <v>4.12</v>
      </c>
      <c r="G47" t="n">
        <v>49.47</v>
      </c>
      <c r="H47" t="n">
        <v>0.9</v>
      </c>
      <c r="I47" t="n">
        <v>5</v>
      </c>
      <c r="J47" t="n">
        <v>242.15</v>
      </c>
      <c r="K47" t="n">
        <v>56.94</v>
      </c>
      <c r="L47" t="n">
        <v>12.25</v>
      </c>
      <c r="M47" t="n">
        <v>3</v>
      </c>
      <c r="N47" t="n">
        <v>57.96</v>
      </c>
      <c r="O47" t="n">
        <v>30099.23</v>
      </c>
      <c r="P47" t="n">
        <v>55.4</v>
      </c>
      <c r="Q47" t="n">
        <v>203.56</v>
      </c>
      <c r="R47" t="n">
        <v>16.6</v>
      </c>
      <c r="S47" t="n">
        <v>13.05</v>
      </c>
      <c r="T47" t="n">
        <v>1478.48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93.88828391082063</v>
      </c>
      <c r="AB47" t="n">
        <v>128.4620921054859</v>
      </c>
      <c r="AC47" t="n">
        <v>116.201850332651</v>
      </c>
      <c r="AD47" t="n">
        <v>93888.28391082064</v>
      </c>
      <c r="AE47" t="n">
        <v>128462.0921054859</v>
      </c>
      <c r="AF47" t="n">
        <v>4.638574282046155e-06</v>
      </c>
      <c r="AG47" t="n">
        <v>10</v>
      </c>
      <c r="AH47" t="n">
        <v>116201.850332651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14.271</v>
      </c>
      <c r="E48" t="n">
        <v>7.01</v>
      </c>
      <c r="F48" t="n">
        <v>4.13</v>
      </c>
      <c r="G48" t="n">
        <v>49.52</v>
      </c>
      <c r="H48" t="n">
        <v>0.92</v>
      </c>
      <c r="I48" t="n">
        <v>5</v>
      </c>
      <c r="J48" t="n">
        <v>242.59</v>
      </c>
      <c r="K48" t="n">
        <v>56.94</v>
      </c>
      <c r="L48" t="n">
        <v>12.5</v>
      </c>
      <c r="M48" t="n">
        <v>3</v>
      </c>
      <c r="N48" t="n">
        <v>58.15</v>
      </c>
      <c r="O48" t="n">
        <v>30153.38</v>
      </c>
      <c r="P48" t="n">
        <v>55.25</v>
      </c>
      <c r="Q48" t="n">
        <v>203.56</v>
      </c>
      <c r="R48" t="n">
        <v>16.77</v>
      </c>
      <c r="S48" t="n">
        <v>13.05</v>
      </c>
      <c r="T48" t="n">
        <v>1567.39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93.85259702326165</v>
      </c>
      <c r="AB48" t="n">
        <v>128.4132637315333</v>
      </c>
      <c r="AC48" t="n">
        <v>116.1576820701774</v>
      </c>
      <c r="AD48" t="n">
        <v>93852.59702326165</v>
      </c>
      <c r="AE48" t="n">
        <v>128413.2637315333</v>
      </c>
      <c r="AF48" t="n">
        <v>4.635456043799328e-06</v>
      </c>
      <c r="AG48" t="n">
        <v>10</v>
      </c>
      <c r="AH48" t="n">
        <v>116157.6820701774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14.275</v>
      </c>
      <c r="E49" t="n">
        <v>7.01</v>
      </c>
      <c r="F49" t="n">
        <v>4.12</v>
      </c>
      <c r="G49" t="n">
        <v>49.5</v>
      </c>
      <c r="H49" t="n">
        <v>0.93</v>
      </c>
      <c r="I49" t="n">
        <v>5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54.86</v>
      </c>
      <c r="Q49" t="n">
        <v>203.57</v>
      </c>
      <c r="R49" t="n">
        <v>16.65</v>
      </c>
      <c r="S49" t="n">
        <v>13.05</v>
      </c>
      <c r="T49" t="n">
        <v>1504.09</v>
      </c>
      <c r="U49" t="n">
        <v>0.78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93.69163012876371</v>
      </c>
      <c r="AB49" t="n">
        <v>128.1930217251231</v>
      </c>
      <c r="AC49" t="n">
        <v>115.9584596517473</v>
      </c>
      <c r="AD49" t="n">
        <v>93691.6301287637</v>
      </c>
      <c r="AE49" t="n">
        <v>128193.0217251232</v>
      </c>
      <c r="AF49" t="n">
        <v>4.636755309735506e-06</v>
      </c>
      <c r="AG49" t="n">
        <v>10</v>
      </c>
      <c r="AH49" t="n">
        <v>115958.4596517473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14.4231</v>
      </c>
      <c r="E50" t="n">
        <v>6.93</v>
      </c>
      <c r="F50" t="n">
        <v>4.1</v>
      </c>
      <c r="G50" t="n">
        <v>61.45</v>
      </c>
      <c r="H50" t="n">
        <v>0.95</v>
      </c>
      <c r="I50" t="n">
        <v>4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54.15</v>
      </c>
      <c r="Q50" t="n">
        <v>203.56</v>
      </c>
      <c r="R50" t="n">
        <v>15.73</v>
      </c>
      <c r="S50" t="n">
        <v>13.05</v>
      </c>
      <c r="T50" t="n">
        <v>1050.62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93.17344763931517</v>
      </c>
      <c r="AB50" t="n">
        <v>127.484021582462</v>
      </c>
      <c r="AC50" t="n">
        <v>115.3171254876136</v>
      </c>
      <c r="AD50" t="n">
        <v>93173.44763931517</v>
      </c>
      <c r="AE50" t="n">
        <v>127484.021582462</v>
      </c>
      <c r="AF50" t="n">
        <v>4.684860631022499e-06</v>
      </c>
      <c r="AG50" t="n">
        <v>10</v>
      </c>
      <c r="AH50" t="n">
        <v>115317.1254876136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14.4474</v>
      </c>
      <c r="E51" t="n">
        <v>6.92</v>
      </c>
      <c r="F51" t="n">
        <v>4.09</v>
      </c>
      <c r="G51" t="n">
        <v>61.28</v>
      </c>
      <c r="H51" t="n">
        <v>0.97</v>
      </c>
      <c r="I51" t="n">
        <v>4</v>
      </c>
      <c r="J51" t="n">
        <v>243.91</v>
      </c>
      <c r="K51" t="n">
        <v>56.94</v>
      </c>
      <c r="L51" t="n">
        <v>13.25</v>
      </c>
      <c r="M51" t="n">
        <v>2</v>
      </c>
      <c r="N51" t="n">
        <v>58.72</v>
      </c>
      <c r="O51" t="n">
        <v>30316.27</v>
      </c>
      <c r="P51" t="n">
        <v>53.9</v>
      </c>
      <c r="Q51" t="n">
        <v>203.56</v>
      </c>
      <c r="R51" t="n">
        <v>15.3</v>
      </c>
      <c r="S51" t="n">
        <v>13.05</v>
      </c>
      <c r="T51" t="n">
        <v>835.47</v>
      </c>
      <c r="U51" t="n">
        <v>0.85</v>
      </c>
      <c r="V51" t="n">
        <v>0.91</v>
      </c>
      <c r="W51" t="n">
        <v>0.06</v>
      </c>
      <c r="X51" t="n">
        <v>0.04</v>
      </c>
      <c r="Y51" t="n">
        <v>1</v>
      </c>
      <c r="Z51" t="n">
        <v>10</v>
      </c>
      <c r="AA51" t="n">
        <v>93.03535250370736</v>
      </c>
      <c r="AB51" t="n">
        <v>127.2950737255961</v>
      </c>
      <c r="AC51" t="n">
        <v>115.1462105490169</v>
      </c>
      <c r="AD51" t="n">
        <v>93035.35250370736</v>
      </c>
      <c r="AE51" t="n">
        <v>127295.0737255961</v>
      </c>
      <c r="AF51" t="n">
        <v>4.692753671584781e-06</v>
      </c>
      <c r="AG51" t="n">
        <v>10</v>
      </c>
      <c r="AH51" t="n">
        <v>115146.2105490169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14.4474</v>
      </c>
      <c r="E52" t="n">
        <v>6.92</v>
      </c>
      <c r="F52" t="n">
        <v>4.09</v>
      </c>
      <c r="G52" t="n">
        <v>61.28</v>
      </c>
      <c r="H52" t="n">
        <v>0.98</v>
      </c>
      <c r="I52" t="n">
        <v>4</v>
      </c>
      <c r="J52" t="n">
        <v>244.35</v>
      </c>
      <c r="K52" t="n">
        <v>56.94</v>
      </c>
      <c r="L52" t="n">
        <v>13.5</v>
      </c>
      <c r="M52" t="n">
        <v>2</v>
      </c>
      <c r="N52" t="n">
        <v>58.91</v>
      </c>
      <c r="O52" t="n">
        <v>30370.7</v>
      </c>
      <c r="P52" t="n">
        <v>53.85</v>
      </c>
      <c r="Q52" t="n">
        <v>203.56</v>
      </c>
      <c r="R52" t="n">
        <v>15.41</v>
      </c>
      <c r="S52" t="n">
        <v>13.05</v>
      </c>
      <c r="T52" t="n">
        <v>887.89</v>
      </c>
      <c r="U52" t="n">
        <v>0.85</v>
      </c>
      <c r="V52" t="n">
        <v>0.91</v>
      </c>
      <c r="W52" t="n">
        <v>0.06</v>
      </c>
      <c r="X52" t="n">
        <v>0.04</v>
      </c>
      <c r="Y52" t="n">
        <v>1</v>
      </c>
      <c r="Z52" t="n">
        <v>10</v>
      </c>
      <c r="AA52" t="n">
        <v>93.01651880848551</v>
      </c>
      <c r="AB52" t="n">
        <v>127.2693046329096</v>
      </c>
      <c r="AC52" t="n">
        <v>115.1229008223692</v>
      </c>
      <c r="AD52" t="n">
        <v>93016.51880848552</v>
      </c>
      <c r="AE52" t="n">
        <v>127269.3046329096</v>
      </c>
      <c r="AF52" t="n">
        <v>4.692753671584781e-06</v>
      </c>
      <c r="AG52" t="n">
        <v>10</v>
      </c>
      <c r="AH52" t="n">
        <v>115122.9008223692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14.4231</v>
      </c>
      <c r="E53" t="n">
        <v>6.93</v>
      </c>
      <c r="F53" t="n">
        <v>4.1</v>
      </c>
      <c r="G53" t="n">
        <v>61.45</v>
      </c>
      <c r="H53" t="n">
        <v>1</v>
      </c>
      <c r="I53" t="n">
        <v>4</v>
      </c>
      <c r="J53" t="n">
        <v>244.79</v>
      </c>
      <c r="K53" t="n">
        <v>56.94</v>
      </c>
      <c r="L53" t="n">
        <v>13.75</v>
      </c>
      <c r="M53" t="n">
        <v>2</v>
      </c>
      <c r="N53" t="n">
        <v>59.1</v>
      </c>
      <c r="O53" t="n">
        <v>30425.2</v>
      </c>
      <c r="P53" t="n">
        <v>53.94</v>
      </c>
      <c r="Q53" t="n">
        <v>203.56</v>
      </c>
      <c r="R53" t="n">
        <v>15.79</v>
      </c>
      <c r="S53" t="n">
        <v>13.05</v>
      </c>
      <c r="T53" t="n">
        <v>1080.88</v>
      </c>
      <c r="U53" t="n">
        <v>0.83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93.09421284935591</v>
      </c>
      <c r="AB53" t="n">
        <v>127.3756090472476</v>
      </c>
      <c r="AC53" t="n">
        <v>115.219059692602</v>
      </c>
      <c r="AD53" t="n">
        <v>93094.21284935591</v>
      </c>
      <c r="AE53" t="n">
        <v>127375.6090472476</v>
      </c>
      <c r="AF53" t="n">
        <v>4.684860631022499e-06</v>
      </c>
      <c r="AG53" t="n">
        <v>10</v>
      </c>
      <c r="AH53" t="n">
        <v>115219.0596926021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14.419</v>
      </c>
      <c r="E54" t="n">
        <v>6.94</v>
      </c>
      <c r="F54" t="n">
        <v>4.1</v>
      </c>
      <c r="G54" t="n">
        <v>61.48</v>
      </c>
      <c r="H54" t="n">
        <v>1.02</v>
      </c>
      <c r="I54" t="n">
        <v>4</v>
      </c>
      <c r="J54" t="n">
        <v>245.23</v>
      </c>
      <c r="K54" t="n">
        <v>56.94</v>
      </c>
      <c r="L54" t="n">
        <v>14</v>
      </c>
      <c r="M54" t="n">
        <v>2</v>
      </c>
      <c r="N54" t="n">
        <v>59.29</v>
      </c>
      <c r="O54" t="n">
        <v>30479.78</v>
      </c>
      <c r="P54" t="n">
        <v>53.87</v>
      </c>
      <c r="Q54" t="n">
        <v>203.56</v>
      </c>
      <c r="R54" t="n">
        <v>15.85</v>
      </c>
      <c r="S54" t="n">
        <v>13.05</v>
      </c>
      <c r="T54" t="n">
        <v>1107.84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93.07424121480737</v>
      </c>
      <c r="AB54" t="n">
        <v>127.348282975772</v>
      </c>
      <c r="AC54" t="n">
        <v>115.1943415830357</v>
      </c>
      <c r="AD54" t="n">
        <v>93074.24121480738</v>
      </c>
      <c r="AE54" t="n">
        <v>127348.282975772</v>
      </c>
      <c r="AF54" t="n">
        <v>4.683528883437917e-06</v>
      </c>
      <c r="AG54" t="n">
        <v>10</v>
      </c>
      <c r="AH54" t="n">
        <v>115194.3415830357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14.4185</v>
      </c>
      <c r="E55" t="n">
        <v>6.94</v>
      </c>
      <c r="F55" t="n">
        <v>4.1</v>
      </c>
      <c r="G55" t="n">
        <v>61.49</v>
      </c>
      <c r="H55" t="n">
        <v>1.03</v>
      </c>
      <c r="I55" t="n">
        <v>4</v>
      </c>
      <c r="J55" t="n">
        <v>245.68</v>
      </c>
      <c r="K55" t="n">
        <v>56.94</v>
      </c>
      <c r="L55" t="n">
        <v>14.25</v>
      </c>
      <c r="M55" t="n">
        <v>2</v>
      </c>
      <c r="N55" t="n">
        <v>59.48</v>
      </c>
      <c r="O55" t="n">
        <v>30534.42</v>
      </c>
      <c r="P55" t="n">
        <v>53.78</v>
      </c>
      <c r="Q55" t="n">
        <v>203.57</v>
      </c>
      <c r="R55" t="n">
        <v>15.87</v>
      </c>
      <c r="S55" t="n">
        <v>13.05</v>
      </c>
      <c r="T55" t="n">
        <v>1117.87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93.04105822576989</v>
      </c>
      <c r="AB55" t="n">
        <v>127.3028805462407</v>
      </c>
      <c r="AC55" t="n">
        <v>115.1532722976562</v>
      </c>
      <c r="AD55" t="n">
        <v>93041.05822576988</v>
      </c>
      <c r="AE55" t="n">
        <v>127302.8805462407</v>
      </c>
      <c r="AF55" t="n">
        <v>4.683366475195895e-06</v>
      </c>
      <c r="AG55" t="n">
        <v>10</v>
      </c>
      <c r="AH55" t="n">
        <v>115153.2722976562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14.4185</v>
      </c>
      <c r="E56" t="n">
        <v>6.94</v>
      </c>
      <c r="F56" t="n">
        <v>4.1</v>
      </c>
      <c r="G56" t="n">
        <v>61.49</v>
      </c>
      <c r="H56" t="n">
        <v>1.05</v>
      </c>
      <c r="I56" t="n">
        <v>4</v>
      </c>
      <c r="J56" t="n">
        <v>246.12</v>
      </c>
      <c r="K56" t="n">
        <v>56.94</v>
      </c>
      <c r="L56" t="n">
        <v>14.5</v>
      </c>
      <c r="M56" t="n">
        <v>2</v>
      </c>
      <c r="N56" t="n">
        <v>59.68</v>
      </c>
      <c r="O56" t="n">
        <v>30589.13</v>
      </c>
      <c r="P56" t="n">
        <v>53.62</v>
      </c>
      <c r="Q56" t="n">
        <v>203.56</v>
      </c>
      <c r="R56" t="n">
        <v>15.88</v>
      </c>
      <c r="S56" t="n">
        <v>13.05</v>
      </c>
      <c r="T56" t="n">
        <v>1126.67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92.98066960207716</v>
      </c>
      <c r="AB56" t="n">
        <v>127.2202541671463</v>
      </c>
      <c r="AC56" t="n">
        <v>115.0785316642157</v>
      </c>
      <c r="AD56" t="n">
        <v>92980.66960207716</v>
      </c>
      <c r="AE56" t="n">
        <v>127220.2541671463</v>
      </c>
      <c r="AF56" t="n">
        <v>4.683366475195895e-06</v>
      </c>
      <c r="AG56" t="n">
        <v>10</v>
      </c>
      <c r="AH56" t="n">
        <v>115078.5316642157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14.4098</v>
      </c>
      <c r="E57" t="n">
        <v>6.94</v>
      </c>
      <c r="F57" t="n">
        <v>4.1</v>
      </c>
      <c r="G57" t="n">
        <v>61.55</v>
      </c>
      <c r="H57" t="n">
        <v>1.06</v>
      </c>
      <c r="I57" t="n">
        <v>4</v>
      </c>
      <c r="J57" t="n">
        <v>246.57</v>
      </c>
      <c r="K57" t="n">
        <v>56.94</v>
      </c>
      <c r="L57" t="n">
        <v>14.75</v>
      </c>
      <c r="M57" t="n">
        <v>2</v>
      </c>
      <c r="N57" t="n">
        <v>59.87</v>
      </c>
      <c r="O57" t="n">
        <v>30643.91</v>
      </c>
      <c r="P57" t="n">
        <v>53.66</v>
      </c>
      <c r="Q57" t="n">
        <v>203.56</v>
      </c>
      <c r="R57" t="n">
        <v>15.96</v>
      </c>
      <c r="S57" t="n">
        <v>13.05</v>
      </c>
      <c r="T57" t="n">
        <v>1165.97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93.00939727686077</v>
      </c>
      <c r="AB57" t="n">
        <v>127.2595606391608</v>
      </c>
      <c r="AC57" t="n">
        <v>115.1140867817081</v>
      </c>
      <c r="AD57" t="n">
        <v>93009.39727686076</v>
      </c>
      <c r="AE57" t="n">
        <v>127259.5606391608</v>
      </c>
      <c r="AF57" t="n">
        <v>4.680540571784707e-06</v>
      </c>
      <c r="AG57" t="n">
        <v>10</v>
      </c>
      <c r="AH57" t="n">
        <v>115114.0867817081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14.4375</v>
      </c>
      <c r="E58" t="n">
        <v>6.93</v>
      </c>
      <c r="F58" t="n">
        <v>4.09</v>
      </c>
      <c r="G58" t="n">
        <v>61.35</v>
      </c>
      <c r="H58" t="n">
        <v>1.08</v>
      </c>
      <c r="I58" t="n">
        <v>4</v>
      </c>
      <c r="J58" t="n">
        <v>247.01</v>
      </c>
      <c r="K58" t="n">
        <v>56.94</v>
      </c>
      <c r="L58" t="n">
        <v>15</v>
      </c>
      <c r="M58" t="n">
        <v>2</v>
      </c>
      <c r="N58" t="n">
        <v>60.07</v>
      </c>
      <c r="O58" t="n">
        <v>30698.76</v>
      </c>
      <c r="P58" t="n">
        <v>53.25</v>
      </c>
      <c r="Q58" t="n">
        <v>203.57</v>
      </c>
      <c r="R58" t="n">
        <v>15.47</v>
      </c>
      <c r="S58" t="n">
        <v>13.05</v>
      </c>
      <c r="T58" t="n">
        <v>920.65</v>
      </c>
      <c r="U58" t="n">
        <v>0.84</v>
      </c>
      <c r="V58" t="n">
        <v>0.91</v>
      </c>
      <c r="W58" t="n">
        <v>0.06</v>
      </c>
      <c r="X58" t="n">
        <v>0.05</v>
      </c>
      <c r="Y58" t="n">
        <v>1</v>
      </c>
      <c r="Z58" t="n">
        <v>10</v>
      </c>
      <c r="AA58" t="n">
        <v>92.80585455297486</v>
      </c>
      <c r="AB58" t="n">
        <v>126.9810645046691</v>
      </c>
      <c r="AC58" t="n">
        <v>114.8621699274203</v>
      </c>
      <c r="AD58" t="n">
        <v>92805.85455297487</v>
      </c>
      <c r="AE58" t="n">
        <v>126981.0645046691</v>
      </c>
      <c r="AF58" t="n">
        <v>4.68953798839274e-06</v>
      </c>
      <c r="AG58" t="n">
        <v>10</v>
      </c>
      <c r="AH58" t="n">
        <v>114862.1699274203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14.4416</v>
      </c>
      <c r="E59" t="n">
        <v>6.92</v>
      </c>
      <c r="F59" t="n">
        <v>4.09</v>
      </c>
      <c r="G59" t="n">
        <v>61.32</v>
      </c>
      <c r="H59" t="n">
        <v>1.1</v>
      </c>
      <c r="I59" t="n">
        <v>4</v>
      </c>
      <c r="J59" t="n">
        <v>247.46</v>
      </c>
      <c r="K59" t="n">
        <v>56.94</v>
      </c>
      <c r="L59" t="n">
        <v>15.25</v>
      </c>
      <c r="M59" t="n">
        <v>2</v>
      </c>
      <c r="N59" t="n">
        <v>60.26</v>
      </c>
      <c r="O59" t="n">
        <v>30753.68</v>
      </c>
      <c r="P59" t="n">
        <v>53.04</v>
      </c>
      <c r="Q59" t="n">
        <v>203.56</v>
      </c>
      <c r="R59" t="n">
        <v>15.51</v>
      </c>
      <c r="S59" t="n">
        <v>13.05</v>
      </c>
      <c r="T59" t="n">
        <v>938.34</v>
      </c>
      <c r="U59" t="n">
        <v>0.84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92.72036574763628</v>
      </c>
      <c r="AB59" t="n">
        <v>126.8640949497049</v>
      </c>
      <c r="AC59" t="n">
        <v>114.7563637826141</v>
      </c>
      <c r="AD59" t="n">
        <v>92720.36574763629</v>
      </c>
      <c r="AE59" t="n">
        <v>126864.0949497049</v>
      </c>
      <c r="AF59" t="n">
        <v>4.690869735977322e-06</v>
      </c>
      <c r="AG59" t="n">
        <v>10</v>
      </c>
      <c r="AH59" t="n">
        <v>114756.3637826141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14.4254</v>
      </c>
      <c r="E60" t="n">
        <v>6.93</v>
      </c>
      <c r="F60" t="n">
        <v>4.1</v>
      </c>
      <c r="G60" t="n">
        <v>61.44</v>
      </c>
      <c r="H60" t="n">
        <v>1.11</v>
      </c>
      <c r="I60" t="n">
        <v>4</v>
      </c>
      <c r="J60" t="n">
        <v>247.9</v>
      </c>
      <c r="K60" t="n">
        <v>56.94</v>
      </c>
      <c r="L60" t="n">
        <v>15.5</v>
      </c>
      <c r="M60" t="n">
        <v>2</v>
      </c>
      <c r="N60" t="n">
        <v>60.46</v>
      </c>
      <c r="O60" t="n">
        <v>30808.68</v>
      </c>
      <c r="P60" t="n">
        <v>53.2</v>
      </c>
      <c r="Q60" t="n">
        <v>203.66</v>
      </c>
      <c r="R60" t="n">
        <v>15.76</v>
      </c>
      <c r="S60" t="n">
        <v>13.05</v>
      </c>
      <c r="T60" t="n">
        <v>1064.56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92.81143378916916</v>
      </c>
      <c r="AB60" t="n">
        <v>126.9886982617686</v>
      </c>
      <c r="AC60" t="n">
        <v>114.8690751294563</v>
      </c>
      <c r="AD60" t="n">
        <v>92811.43378916915</v>
      </c>
      <c r="AE60" t="n">
        <v>126988.6982617686</v>
      </c>
      <c r="AF60" t="n">
        <v>4.685607708935801e-06</v>
      </c>
      <c r="AG60" t="n">
        <v>10</v>
      </c>
      <c r="AH60" t="n">
        <v>114869.0751294563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14.4063</v>
      </c>
      <c r="E61" t="n">
        <v>6.94</v>
      </c>
      <c r="F61" t="n">
        <v>4.11</v>
      </c>
      <c r="G61" t="n">
        <v>61.58</v>
      </c>
      <c r="H61" t="n">
        <v>1.13</v>
      </c>
      <c r="I61" t="n">
        <v>4</v>
      </c>
      <c r="J61" t="n">
        <v>248.35</v>
      </c>
      <c r="K61" t="n">
        <v>56.94</v>
      </c>
      <c r="L61" t="n">
        <v>15.75</v>
      </c>
      <c r="M61" t="n">
        <v>2</v>
      </c>
      <c r="N61" t="n">
        <v>60.66</v>
      </c>
      <c r="O61" t="n">
        <v>30863.74</v>
      </c>
      <c r="P61" t="n">
        <v>53.13</v>
      </c>
      <c r="Q61" t="n">
        <v>203.56</v>
      </c>
      <c r="R61" t="n">
        <v>16.07</v>
      </c>
      <c r="S61" t="n">
        <v>13.05</v>
      </c>
      <c r="T61" t="n">
        <v>1220.68</v>
      </c>
      <c r="U61" t="n">
        <v>0.8100000000000001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92.82035031940124</v>
      </c>
      <c r="AB61" t="n">
        <v>127.0008982518017</v>
      </c>
      <c r="AC61" t="n">
        <v>114.8801107695635</v>
      </c>
      <c r="AD61" t="n">
        <v>92820.35031940124</v>
      </c>
      <c r="AE61" t="n">
        <v>127000.8982518017</v>
      </c>
      <c r="AF61" t="n">
        <v>4.679403714090551e-06</v>
      </c>
      <c r="AG61" t="n">
        <v>10</v>
      </c>
      <c r="AH61" t="n">
        <v>114880.1107695635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14.411</v>
      </c>
      <c r="E62" t="n">
        <v>6.94</v>
      </c>
      <c r="F62" t="n">
        <v>4.1</v>
      </c>
      <c r="G62" t="n">
        <v>61.54</v>
      </c>
      <c r="H62" t="n">
        <v>1.14</v>
      </c>
      <c r="I62" t="n">
        <v>4</v>
      </c>
      <c r="J62" t="n">
        <v>248.79</v>
      </c>
      <c r="K62" t="n">
        <v>56.94</v>
      </c>
      <c r="L62" t="n">
        <v>16</v>
      </c>
      <c r="M62" t="n">
        <v>2</v>
      </c>
      <c r="N62" t="n">
        <v>60.85</v>
      </c>
      <c r="O62" t="n">
        <v>30918.88</v>
      </c>
      <c r="P62" t="n">
        <v>52.68</v>
      </c>
      <c r="Q62" t="n">
        <v>203.56</v>
      </c>
      <c r="R62" t="n">
        <v>16</v>
      </c>
      <c r="S62" t="n">
        <v>13.05</v>
      </c>
      <c r="T62" t="n">
        <v>1182.76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92.63744340776719</v>
      </c>
      <c r="AB62" t="n">
        <v>126.7506369460207</v>
      </c>
      <c r="AC62" t="n">
        <v>114.6537340515622</v>
      </c>
      <c r="AD62" t="n">
        <v>92637.44340776719</v>
      </c>
      <c r="AE62" t="n">
        <v>126750.6369460207</v>
      </c>
      <c r="AF62" t="n">
        <v>4.680930351565561e-06</v>
      </c>
      <c r="AG62" t="n">
        <v>10</v>
      </c>
      <c r="AH62" t="n">
        <v>114653.7340515621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14.4144</v>
      </c>
      <c r="E63" t="n">
        <v>6.94</v>
      </c>
      <c r="F63" t="n">
        <v>4.1</v>
      </c>
      <c r="G63" t="n">
        <v>61.52</v>
      </c>
      <c r="H63" t="n">
        <v>1.16</v>
      </c>
      <c r="I63" t="n">
        <v>4</v>
      </c>
      <c r="J63" t="n">
        <v>249.24</v>
      </c>
      <c r="K63" t="n">
        <v>56.94</v>
      </c>
      <c r="L63" t="n">
        <v>16.25</v>
      </c>
      <c r="M63" t="n">
        <v>2</v>
      </c>
      <c r="N63" t="n">
        <v>61.05</v>
      </c>
      <c r="O63" t="n">
        <v>30974.09</v>
      </c>
      <c r="P63" t="n">
        <v>52.46</v>
      </c>
      <c r="Q63" t="n">
        <v>203.56</v>
      </c>
      <c r="R63" t="n">
        <v>15.93</v>
      </c>
      <c r="S63" t="n">
        <v>13.05</v>
      </c>
      <c r="T63" t="n">
        <v>1152.08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92.54914478218497</v>
      </c>
      <c r="AB63" t="n">
        <v>126.6298228710387</v>
      </c>
      <c r="AC63" t="n">
        <v>114.5444503023328</v>
      </c>
      <c r="AD63" t="n">
        <v>92549.14478218497</v>
      </c>
      <c r="AE63" t="n">
        <v>126629.8228710387</v>
      </c>
      <c r="AF63" t="n">
        <v>4.682034727611313e-06</v>
      </c>
      <c r="AG63" t="n">
        <v>10</v>
      </c>
      <c r="AH63" t="n">
        <v>114544.4503023328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14.4075</v>
      </c>
      <c r="E64" t="n">
        <v>6.94</v>
      </c>
      <c r="F64" t="n">
        <v>4.1</v>
      </c>
      <c r="G64" t="n">
        <v>61.57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52.14</v>
      </c>
      <c r="Q64" t="n">
        <v>203.57</v>
      </c>
      <c r="R64" t="n">
        <v>16.03</v>
      </c>
      <c r="S64" t="n">
        <v>13.05</v>
      </c>
      <c r="T64" t="n">
        <v>1200.89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92.43887356474384</v>
      </c>
      <c r="AB64" t="n">
        <v>126.478944926513</v>
      </c>
      <c r="AC64" t="n">
        <v>114.4079719370741</v>
      </c>
      <c r="AD64" t="n">
        <v>92438.87356474384</v>
      </c>
      <c r="AE64" t="n">
        <v>126478.944926513</v>
      </c>
      <c r="AF64" t="n">
        <v>4.679793493871405e-06</v>
      </c>
      <c r="AG64" t="n">
        <v>10</v>
      </c>
      <c r="AH64" t="n">
        <v>114407.9719370741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14.43</v>
      </c>
      <c r="E65" t="n">
        <v>6.93</v>
      </c>
      <c r="F65" t="n">
        <v>4.09</v>
      </c>
      <c r="G65" t="n">
        <v>61.4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51.66</v>
      </c>
      <c r="Q65" t="n">
        <v>203.56</v>
      </c>
      <c r="R65" t="n">
        <v>15.62</v>
      </c>
      <c r="S65" t="n">
        <v>13.05</v>
      </c>
      <c r="T65" t="n">
        <v>992.9299999999999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92.21785615605232</v>
      </c>
      <c r="AB65" t="n">
        <v>126.1765391573416</v>
      </c>
      <c r="AC65" t="n">
        <v>114.1344273500831</v>
      </c>
      <c r="AD65" t="n">
        <v>92217.85615605232</v>
      </c>
      <c r="AE65" t="n">
        <v>126176.5391573416</v>
      </c>
      <c r="AF65" t="n">
        <v>4.687101864762407e-06</v>
      </c>
      <c r="AG65" t="n">
        <v>10</v>
      </c>
      <c r="AH65" t="n">
        <v>114134.4273500831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14.4312</v>
      </c>
      <c r="E66" t="n">
        <v>6.93</v>
      </c>
      <c r="F66" t="n">
        <v>4.09</v>
      </c>
      <c r="G66" t="n">
        <v>61.4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51.09</v>
      </c>
      <c r="Q66" t="n">
        <v>203.57</v>
      </c>
      <c r="R66" t="n">
        <v>15.68</v>
      </c>
      <c r="S66" t="n">
        <v>13.05</v>
      </c>
      <c r="T66" t="n">
        <v>1023.19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92.00109841271086</v>
      </c>
      <c r="AB66" t="n">
        <v>125.8799616502252</v>
      </c>
      <c r="AC66" t="n">
        <v>113.8661547839966</v>
      </c>
      <c r="AD66" t="n">
        <v>92001.09841271085</v>
      </c>
      <c r="AE66" t="n">
        <v>125879.9616502252</v>
      </c>
      <c r="AF66" t="n">
        <v>4.68749164454326e-06</v>
      </c>
      <c r="AG66" t="n">
        <v>10</v>
      </c>
      <c r="AH66" t="n">
        <v>113866.1547839967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14.4069</v>
      </c>
      <c r="E67" t="n">
        <v>6.94</v>
      </c>
      <c r="F67" t="n">
        <v>4.1</v>
      </c>
      <c r="G67" t="n">
        <v>61.57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50.73</v>
      </c>
      <c r="Q67" t="n">
        <v>203.56</v>
      </c>
      <c r="R67" t="n">
        <v>16.08</v>
      </c>
      <c r="S67" t="n">
        <v>13.05</v>
      </c>
      <c r="T67" t="n">
        <v>1225.06</v>
      </c>
      <c r="U67" t="n">
        <v>0.8100000000000001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91.90718735968275</v>
      </c>
      <c r="AB67" t="n">
        <v>125.7514684044089</v>
      </c>
      <c r="AC67" t="n">
        <v>113.7499247532197</v>
      </c>
      <c r="AD67" t="n">
        <v>91907.18735968275</v>
      </c>
      <c r="AE67" t="n">
        <v>125751.4684044089</v>
      </c>
      <c r="AF67" t="n">
        <v>4.679598603980978e-06</v>
      </c>
      <c r="AG67" t="n">
        <v>10</v>
      </c>
      <c r="AH67" t="n">
        <v>113749.9247532197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14.4063</v>
      </c>
      <c r="E68" t="n">
        <v>6.94</v>
      </c>
      <c r="F68" t="n">
        <v>4.11</v>
      </c>
      <c r="G68" t="n">
        <v>61.58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50.32</v>
      </c>
      <c r="Q68" t="n">
        <v>203.56</v>
      </c>
      <c r="R68" t="n">
        <v>16.09</v>
      </c>
      <c r="S68" t="n">
        <v>13.05</v>
      </c>
      <c r="T68" t="n">
        <v>1228.72</v>
      </c>
      <c r="U68" t="n">
        <v>0.8100000000000001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91.75887696585777</v>
      </c>
      <c r="AB68" t="n">
        <v>125.5485435805849</v>
      </c>
      <c r="AC68" t="n">
        <v>113.5663667897746</v>
      </c>
      <c r="AD68" t="n">
        <v>91758.87696585777</v>
      </c>
      <c r="AE68" t="n">
        <v>125548.5435805849</v>
      </c>
      <c r="AF68" t="n">
        <v>4.679403714090551e-06</v>
      </c>
      <c r="AG68" t="n">
        <v>10</v>
      </c>
      <c r="AH68" t="n">
        <v>113566.3667897746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14.5496</v>
      </c>
      <c r="E69" t="n">
        <v>6.87</v>
      </c>
      <c r="F69" t="n">
        <v>4.08</v>
      </c>
      <c r="G69" t="n">
        <v>81.61</v>
      </c>
      <c r="H69" t="n">
        <v>1.25</v>
      </c>
      <c r="I69" t="n">
        <v>3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49.55</v>
      </c>
      <c r="Q69" t="n">
        <v>203.56</v>
      </c>
      <c r="R69" t="n">
        <v>15.27</v>
      </c>
      <c r="S69" t="n">
        <v>13.05</v>
      </c>
      <c r="T69" t="n">
        <v>827.21</v>
      </c>
      <c r="U69" t="n">
        <v>0.85</v>
      </c>
      <c r="V69" t="n">
        <v>0.92</v>
      </c>
      <c r="W69" t="n">
        <v>0.06</v>
      </c>
      <c r="X69" t="n">
        <v>0.04</v>
      </c>
      <c r="Y69" t="n">
        <v>1</v>
      </c>
      <c r="Z69" t="n">
        <v>10</v>
      </c>
      <c r="AA69" t="n">
        <v>84.34812225950655</v>
      </c>
      <c r="AB69" t="n">
        <v>115.4088220519368</v>
      </c>
      <c r="AC69" t="n">
        <v>104.3943660526289</v>
      </c>
      <c r="AD69" t="n">
        <v>84348.12225950655</v>
      </c>
      <c r="AE69" t="n">
        <v>115408.8220519368</v>
      </c>
      <c r="AF69" t="n">
        <v>4.725949916254131e-06</v>
      </c>
      <c r="AG69" t="n">
        <v>9</v>
      </c>
      <c r="AH69" t="n">
        <v>104394.3660526289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14.5631</v>
      </c>
      <c r="E70" t="n">
        <v>6.87</v>
      </c>
      <c r="F70" t="n">
        <v>4.07</v>
      </c>
      <c r="G70" t="n">
        <v>81.48</v>
      </c>
      <c r="H70" t="n">
        <v>1.27</v>
      </c>
      <c r="I70" t="n">
        <v>3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49.71</v>
      </c>
      <c r="Q70" t="n">
        <v>203.56</v>
      </c>
      <c r="R70" t="n">
        <v>15.03</v>
      </c>
      <c r="S70" t="n">
        <v>13.05</v>
      </c>
      <c r="T70" t="n">
        <v>705.7</v>
      </c>
      <c r="U70" t="n">
        <v>0.87</v>
      </c>
      <c r="V70" t="n">
        <v>0.92</v>
      </c>
      <c r="W70" t="n">
        <v>0.06</v>
      </c>
      <c r="X70" t="n">
        <v>0.03</v>
      </c>
      <c r="Y70" t="n">
        <v>1</v>
      </c>
      <c r="Z70" t="n">
        <v>10</v>
      </c>
      <c r="AA70" t="n">
        <v>84.3829966263187</v>
      </c>
      <c r="AB70" t="n">
        <v>115.4565386991576</v>
      </c>
      <c r="AC70" t="n">
        <v>104.4375286900097</v>
      </c>
      <c r="AD70" t="n">
        <v>84382.99662631869</v>
      </c>
      <c r="AE70" t="n">
        <v>115456.5386991577</v>
      </c>
      <c r="AF70" t="n">
        <v>4.730334938788732e-06</v>
      </c>
      <c r="AG70" t="n">
        <v>9</v>
      </c>
      <c r="AH70" t="n">
        <v>104437.5286900097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14.5725</v>
      </c>
      <c r="E71" t="n">
        <v>6.86</v>
      </c>
      <c r="F71" t="n">
        <v>4.07</v>
      </c>
      <c r="G71" t="n">
        <v>81.39</v>
      </c>
      <c r="H71" t="n">
        <v>1.28</v>
      </c>
      <c r="I71" t="n">
        <v>3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49.68</v>
      </c>
      <c r="Q71" t="n">
        <v>203.56</v>
      </c>
      <c r="R71" t="n">
        <v>14.87</v>
      </c>
      <c r="S71" t="n">
        <v>13.05</v>
      </c>
      <c r="T71" t="n">
        <v>623.6900000000001</v>
      </c>
      <c r="U71" t="n">
        <v>0.88</v>
      </c>
      <c r="V71" t="n">
        <v>0.92</v>
      </c>
      <c r="W71" t="n">
        <v>0.06</v>
      </c>
      <c r="X71" t="n">
        <v>0.03</v>
      </c>
      <c r="Y71" t="n">
        <v>1</v>
      </c>
      <c r="Z71" t="n">
        <v>10</v>
      </c>
      <c r="AA71" t="n">
        <v>84.35833819348875</v>
      </c>
      <c r="AB71" t="n">
        <v>115.4227999435064</v>
      </c>
      <c r="AC71" t="n">
        <v>104.4070099138452</v>
      </c>
      <c r="AD71" t="n">
        <v>84358.33819348874</v>
      </c>
      <c r="AE71" t="n">
        <v>115422.7999435064</v>
      </c>
      <c r="AF71" t="n">
        <v>4.73338821373875e-06</v>
      </c>
      <c r="AG71" t="n">
        <v>9</v>
      </c>
      <c r="AH71" t="n">
        <v>104407.0099138452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14.5755</v>
      </c>
      <c r="E72" t="n">
        <v>6.86</v>
      </c>
      <c r="F72" t="n">
        <v>4.07</v>
      </c>
      <c r="G72" t="n">
        <v>81.37</v>
      </c>
      <c r="H72" t="n">
        <v>1.3</v>
      </c>
      <c r="I72" t="n">
        <v>3</v>
      </c>
      <c r="J72" t="n">
        <v>253.3</v>
      </c>
      <c r="K72" t="n">
        <v>56.94</v>
      </c>
      <c r="L72" t="n">
        <v>18.5</v>
      </c>
      <c r="M72" t="n">
        <v>1</v>
      </c>
      <c r="N72" t="n">
        <v>62.86</v>
      </c>
      <c r="O72" t="n">
        <v>31474.25</v>
      </c>
      <c r="P72" t="n">
        <v>49.87</v>
      </c>
      <c r="Q72" t="n">
        <v>203.56</v>
      </c>
      <c r="R72" t="n">
        <v>14.88</v>
      </c>
      <c r="S72" t="n">
        <v>13.05</v>
      </c>
      <c r="T72" t="n">
        <v>629.51</v>
      </c>
      <c r="U72" t="n">
        <v>0.88</v>
      </c>
      <c r="V72" t="n">
        <v>0.92</v>
      </c>
      <c r="W72" t="n">
        <v>0.06</v>
      </c>
      <c r="X72" t="n">
        <v>0.03</v>
      </c>
      <c r="Y72" t="n">
        <v>1</v>
      </c>
      <c r="Z72" t="n">
        <v>10</v>
      </c>
      <c r="AA72" t="n">
        <v>84.42498898246335</v>
      </c>
      <c r="AB72" t="n">
        <v>115.5139944934067</v>
      </c>
      <c r="AC72" t="n">
        <v>104.4895009838954</v>
      </c>
      <c r="AD72" t="n">
        <v>84424.98898246334</v>
      </c>
      <c r="AE72" t="n">
        <v>115513.9944934067</v>
      </c>
      <c r="AF72" t="n">
        <v>4.734362663190884e-06</v>
      </c>
      <c r="AG72" t="n">
        <v>9</v>
      </c>
      <c r="AH72" t="n">
        <v>104489.5009838954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14.5666</v>
      </c>
      <c r="E73" t="n">
        <v>6.86</v>
      </c>
      <c r="F73" t="n">
        <v>4.07</v>
      </c>
      <c r="G73" t="n">
        <v>81.45</v>
      </c>
      <c r="H73" t="n">
        <v>1.31</v>
      </c>
      <c r="I73" t="n">
        <v>3</v>
      </c>
      <c r="J73" t="n">
        <v>253.75</v>
      </c>
      <c r="K73" t="n">
        <v>56.94</v>
      </c>
      <c r="L73" t="n">
        <v>18.75</v>
      </c>
      <c r="M73" t="n">
        <v>1</v>
      </c>
      <c r="N73" t="n">
        <v>63.06</v>
      </c>
      <c r="O73" t="n">
        <v>31530.19</v>
      </c>
      <c r="P73" t="n">
        <v>50.09</v>
      </c>
      <c r="Q73" t="n">
        <v>203.56</v>
      </c>
      <c r="R73" t="n">
        <v>15.01</v>
      </c>
      <c r="S73" t="n">
        <v>13.05</v>
      </c>
      <c r="T73" t="n">
        <v>692.5</v>
      </c>
      <c r="U73" t="n">
        <v>0.87</v>
      </c>
      <c r="V73" t="n">
        <v>0.92</v>
      </c>
      <c r="W73" t="n">
        <v>0.06</v>
      </c>
      <c r="X73" t="n">
        <v>0.03</v>
      </c>
      <c r="Y73" t="n">
        <v>1</v>
      </c>
      <c r="Z73" t="n">
        <v>10</v>
      </c>
      <c r="AA73" t="n">
        <v>84.51994945944858</v>
      </c>
      <c r="AB73" t="n">
        <v>115.6439236073784</v>
      </c>
      <c r="AC73" t="n">
        <v>104.6070298455864</v>
      </c>
      <c r="AD73" t="n">
        <v>84519.94945944859</v>
      </c>
      <c r="AE73" t="n">
        <v>115643.9236073784</v>
      </c>
      <c r="AF73" t="n">
        <v>4.731471796482888e-06</v>
      </c>
      <c r="AG73" t="n">
        <v>9</v>
      </c>
      <c r="AH73" t="n">
        <v>104607.0298455864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14.5596</v>
      </c>
      <c r="E74" t="n">
        <v>6.87</v>
      </c>
      <c r="F74" t="n">
        <v>4.08</v>
      </c>
      <c r="G74" t="n">
        <v>81.52</v>
      </c>
      <c r="H74" t="n">
        <v>1.33</v>
      </c>
      <c r="I74" t="n">
        <v>3</v>
      </c>
      <c r="J74" t="n">
        <v>254.21</v>
      </c>
      <c r="K74" t="n">
        <v>56.94</v>
      </c>
      <c r="L74" t="n">
        <v>19</v>
      </c>
      <c r="M74" t="n">
        <v>0</v>
      </c>
      <c r="N74" t="n">
        <v>63.26</v>
      </c>
      <c r="O74" t="n">
        <v>31586.21</v>
      </c>
      <c r="P74" t="n">
        <v>50.16</v>
      </c>
      <c r="Q74" t="n">
        <v>203.57</v>
      </c>
      <c r="R74" t="n">
        <v>15.08</v>
      </c>
      <c r="S74" t="n">
        <v>13.05</v>
      </c>
      <c r="T74" t="n">
        <v>731.8</v>
      </c>
      <c r="U74" t="n">
        <v>0.87</v>
      </c>
      <c r="V74" t="n">
        <v>0.92</v>
      </c>
      <c r="W74" t="n">
        <v>0.06</v>
      </c>
      <c r="X74" t="n">
        <v>0.04</v>
      </c>
      <c r="Y74" t="n">
        <v>1</v>
      </c>
      <c r="Z74" t="n">
        <v>10</v>
      </c>
      <c r="AA74" t="n">
        <v>84.56181986853719</v>
      </c>
      <c r="AB74" t="n">
        <v>115.7012125482856</v>
      </c>
      <c r="AC74" t="n">
        <v>104.6588512103788</v>
      </c>
      <c r="AD74" t="n">
        <v>84561.81986853719</v>
      </c>
      <c r="AE74" t="n">
        <v>115701.2125482855</v>
      </c>
      <c r="AF74" t="n">
        <v>4.729198081094576e-06</v>
      </c>
      <c r="AG74" t="n">
        <v>9</v>
      </c>
      <c r="AH74" t="n">
        <v>104658.8512103788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14.5185</v>
      </c>
      <c r="E2" t="n">
        <v>6.89</v>
      </c>
      <c r="F2" t="n">
        <v>4.55</v>
      </c>
      <c r="G2" t="n">
        <v>10.5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33.76</v>
      </c>
      <c r="Q2" t="n">
        <v>203.62</v>
      </c>
      <c r="R2" t="n">
        <v>29.77</v>
      </c>
      <c r="S2" t="n">
        <v>13.05</v>
      </c>
      <c r="T2" t="n">
        <v>7962.42</v>
      </c>
      <c r="U2" t="n">
        <v>0.44</v>
      </c>
      <c r="V2" t="n">
        <v>0.82</v>
      </c>
      <c r="W2" t="n">
        <v>0.1</v>
      </c>
      <c r="X2" t="n">
        <v>0.51</v>
      </c>
      <c r="Y2" t="n">
        <v>1</v>
      </c>
      <c r="Z2" t="n">
        <v>10</v>
      </c>
      <c r="AA2" t="n">
        <v>75.40977117639862</v>
      </c>
      <c r="AB2" t="n">
        <v>103.1789757678155</v>
      </c>
      <c r="AC2" t="n">
        <v>93.33171913316312</v>
      </c>
      <c r="AD2" t="n">
        <v>75409.77117639862</v>
      </c>
      <c r="AE2" t="n">
        <v>103178.9757678155</v>
      </c>
      <c r="AF2" t="n">
        <v>4.996468411876257e-06</v>
      </c>
      <c r="AG2" t="n">
        <v>9</v>
      </c>
      <c r="AH2" t="n">
        <v>93331.71913316312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15.1254</v>
      </c>
      <c r="E3" t="n">
        <v>6.61</v>
      </c>
      <c r="F3" t="n">
        <v>4.38</v>
      </c>
      <c r="G3" t="n">
        <v>13.12</v>
      </c>
      <c r="H3" t="n">
        <v>0.27</v>
      </c>
      <c r="I3" t="n">
        <v>20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31.9</v>
      </c>
      <c r="Q3" t="n">
        <v>203.57</v>
      </c>
      <c r="R3" t="n">
        <v>24.04</v>
      </c>
      <c r="S3" t="n">
        <v>13.05</v>
      </c>
      <c r="T3" t="n">
        <v>5126.16</v>
      </c>
      <c r="U3" t="n">
        <v>0.54</v>
      </c>
      <c r="V3" t="n">
        <v>0.85</v>
      </c>
      <c r="W3" t="n">
        <v>0.09</v>
      </c>
      <c r="X3" t="n">
        <v>0.33</v>
      </c>
      <c r="Y3" t="n">
        <v>1</v>
      </c>
      <c r="Z3" t="n">
        <v>10</v>
      </c>
      <c r="AA3" t="n">
        <v>74.11240173685688</v>
      </c>
      <c r="AB3" t="n">
        <v>101.4038576647352</v>
      </c>
      <c r="AC3" t="n">
        <v>91.72601581044634</v>
      </c>
      <c r="AD3" t="n">
        <v>74112.40173685687</v>
      </c>
      <c r="AE3" t="n">
        <v>101403.8576647352</v>
      </c>
      <c r="AF3" t="n">
        <v>5.205329980162767e-06</v>
      </c>
      <c r="AG3" t="n">
        <v>9</v>
      </c>
      <c r="AH3" t="n">
        <v>91726.01581044635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15.3427</v>
      </c>
      <c r="E4" t="n">
        <v>6.52</v>
      </c>
      <c r="F4" t="n">
        <v>4.35</v>
      </c>
      <c r="G4" t="n">
        <v>16.31</v>
      </c>
      <c r="H4" t="n">
        <v>0.32</v>
      </c>
      <c r="I4" t="n">
        <v>16</v>
      </c>
      <c r="J4" t="n">
        <v>81.44</v>
      </c>
      <c r="K4" t="n">
        <v>35.1</v>
      </c>
      <c r="L4" t="n">
        <v>1.5</v>
      </c>
      <c r="M4" t="n">
        <v>14</v>
      </c>
      <c r="N4" t="n">
        <v>9.84</v>
      </c>
      <c r="O4" t="n">
        <v>10278.32</v>
      </c>
      <c r="P4" t="n">
        <v>31.15</v>
      </c>
      <c r="Q4" t="n">
        <v>203.56</v>
      </c>
      <c r="R4" t="n">
        <v>23.72</v>
      </c>
      <c r="S4" t="n">
        <v>13.05</v>
      </c>
      <c r="T4" t="n">
        <v>4987.26</v>
      </c>
      <c r="U4" t="n">
        <v>0.55</v>
      </c>
      <c r="V4" t="n">
        <v>0.86</v>
      </c>
      <c r="W4" t="n">
        <v>0.08</v>
      </c>
      <c r="X4" t="n">
        <v>0.31</v>
      </c>
      <c r="Y4" t="n">
        <v>1</v>
      </c>
      <c r="Z4" t="n">
        <v>10</v>
      </c>
      <c r="AA4" t="n">
        <v>73.6532023970955</v>
      </c>
      <c r="AB4" t="n">
        <v>100.7755608696289</v>
      </c>
      <c r="AC4" t="n">
        <v>91.1576827796447</v>
      </c>
      <c r="AD4" t="n">
        <v>73653.20239709551</v>
      </c>
      <c r="AE4" t="n">
        <v>100775.5608696289</v>
      </c>
      <c r="AF4" t="n">
        <v>5.280112677128756e-06</v>
      </c>
      <c r="AG4" t="n">
        <v>9</v>
      </c>
      <c r="AH4" t="n">
        <v>91157.6827796447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15.5219</v>
      </c>
      <c r="E5" t="n">
        <v>6.44</v>
      </c>
      <c r="F5" t="n">
        <v>4.31</v>
      </c>
      <c r="G5" t="n">
        <v>18.47</v>
      </c>
      <c r="H5" t="n">
        <v>0.38</v>
      </c>
      <c r="I5" t="n">
        <v>14</v>
      </c>
      <c r="J5" t="n">
        <v>81.73999999999999</v>
      </c>
      <c r="K5" t="n">
        <v>35.1</v>
      </c>
      <c r="L5" t="n">
        <v>1.75</v>
      </c>
      <c r="M5" t="n">
        <v>12</v>
      </c>
      <c r="N5" t="n">
        <v>9.890000000000001</v>
      </c>
      <c r="O5" t="n">
        <v>10315.41</v>
      </c>
      <c r="P5" t="n">
        <v>30.39</v>
      </c>
      <c r="Q5" t="n">
        <v>203.56</v>
      </c>
      <c r="R5" t="n">
        <v>22.46</v>
      </c>
      <c r="S5" t="n">
        <v>13.05</v>
      </c>
      <c r="T5" t="n">
        <v>4363.79</v>
      </c>
      <c r="U5" t="n">
        <v>0.58</v>
      </c>
      <c r="V5" t="n">
        <v>0.87</v>
      </c>
      <c r="W5" t="n">
        <v>0.08</v>
      </c>
      <c r="X5" t="n">
        <v>0.27</v>
      </c>
      <c r="Y5" t="n">
        <v>1</v>
      </c>
      <c r="Z5" t="n">
        <v>10</v>
      </c>
      <c r="AA5" t="n">
        <v>73.22960855993358</v>
      </c>
      <c r="AB5" t="n">
        <v>100.1959810939831</v>
      </c>
      <c r="AC5" t="n">
        <v>90.63341728434101</v>
      </c>
      <c r="AD5" t="n">
        <v>73229.60855993358</v>
      </c>
      <c r="AE5" t="n">
        <v>100195.9810939831</v>
      </c>
      <c r="AF5" t="n">
        <v>5.341783451617044e-06</v>
      </c>
      <c r="AG5" t="n">
        <v>9</v>
      </c>
      <c r="AH5" t="n">
        <v>90633.41728434101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15.7308</v>
      </c>
      <c r="E6" t="n">
        <v>6.36</v>
      </c>
      <c r="F6" t="n">
        <v>4.26</v>
      </c>
      <c r="G6" t="n">
        <v>21.29</v>
      </c>
      <c r="H6" t="n">
        <v>0.43</v>
      </c>
      <c r="I6" t="n">
        <v>12</v>
      </c>
      <c r="J6" t="n">
        <v>82.04000000000001</v>
      </c>
      <c r="K6" t="n">
        <v>35.1</v>
      </c>
      <c r="L6" t="n">
        <v>2</v>
      </c>
      <c r="M6" t="n">
        <v>10</v>
      </c>
      <c r="N6" t="n">
        <v>9.94</v>
      </c>
      <c r="O6" t="n">
        <v>10352.53</v>
      </c>
      <c r="P6" t="n">
        <v>29.3</v>
      </c>
      <c r="Q6" t="n">
        <v>203.57</v>
      </c>
      <c r="R6" t="n">
        <v>20.86</v>
      </c>
      <c r="S6" t="n">
        <v>13.05</v>
      </c>
      <c r="T6" t="n">
        <v>3574.56</v>
      </c>
      <c r="U6" t="n">
        <v>0.63</v>
      </c>
      <c r="V6" t="n">
        <v>0.88</v>
      </c>
      <c r="W6" t="n">
        <v>0.07000000000000001</v>
      </c>
      <c r="X6" t="n">
        <v>0.22</v>
      </c>
      <c r="Y6" t="n">
        <v>1</v>
      </c>
      <c r="Z6" t="n">
        <v>10</v>
      </c>
      <c r="AA6" t="n">
        <v>72.67632273084165</v>
      </c>
      <c r="AB6" t="n">
        <v>99.43895101337181</v>
      </c>
      <c r="AC6" t="n">
        <v>89.94863709212464</v>
      </c>
      <c r="AD6" t="n">
        <v>72676.32273084165</v>
      </c>
      <c r="AE6" t="n">
        <v>99438.9510133718</v>
      </c>
      <c r="AF6" t="n">
        <v>5.413675331028896e-06</v>
      </c>
      <c r="AG6" t="n">
        <v>9</v>
      </c>
      <c r="AH6" t="n">
        <v>89948.63709212464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15.8374</v>
      </c>
      <c r="E7" t="n">
        <v>6.31</v>
      </c>
      <c r="F7" t="n">
        <v>4.23</v>
      </c>
      <c r="G7" t="n">
        <v>23.09</v>
      </c>
      <c r="H7" t="n">
        <v>0.48</v>
      </c>
      <c r="I7" t="n">
        <v>11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28.68</v>
      </c>
      <c r="Q7" t="n">
        <v>203.6</v>
      </c>
      <c r="R7" t="n">
        <v>19.83</v>
      </c>
      <c r="S7" t="n">
        <v>13.05</v>
      </c>
      <c r="T7" t="n">
        <v>3063.59</v>
      </c>
      <c r="U7" t="n">
        <v>0.66</v>
      </c>
      <c r="V7" t="n">
        <v>0.88</v>
      </c>
      <c r="W7" t="n">
        <v>0.07000000000000001</v>
      </c>
      <c r="X7" t="n">
        <v>0.19</v>
      </c>
      <c r="Y7" t="n">
        <v>1</v>
      </c>
      <c r="Z7" t="n">
        <v>10</v>
      </c>
      <c r="AA7" t="n">
        <v>72.37626150669972</v>
      </c>
      <c r="AB7" t="n">
        <v>99.02839400873408</v>
      </c>
      <c r="AC7" t="n">
        <v>89.57726307178906</v>
      </c>
      <c r="AD7" t="n">
        <v>72376.26150669972</v>
      </c>
      <c r="AE7" t="n">
        <v>99028.39400873409</v>
      </c>
      <c r="AF7" t="n">
        <v>5.450361182370702e-06</v>
      </c>
      <c r="AG7" t="n">
        <v>9</v>
      </c>
      <c r="AH7" t="n">
        <v>89577.26307178906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16.0092</v>
      </c>
      <c r="E8" t="n">
        <v>6.25</v>
      </c>
      <c r="F8" t="n">
        <v>4.2</v>
      </c>
      <c r="G8" t="n">
        <v>28</v>
      </c>
      <c r="H8" t="n">
        <v>0.53</v>
      </c>
      <c r="I8" t="n">
        <v>9</v>
      </c>
      <c r="J8" t="n">
        <v>82.65000000000001</v>
      </c>
      <c r="K8" t="n">
        <v>35.1</v>
      </c>
      <c r="L8" t="n">
        <v>2.5</v>
      </c>
      <c r="M8" t="n">
        <v>7</v>
      </c>
      <c r="N8" t="n">
        <v>10.04</v>
      </c>
      <c r="O8" t="n">
        <v>10426.82</v>
      </c>
      <c r="P8" t="n">
        <v>27.62</v>
      </c>
      <c r="Q8" t="n">
        <v>203.58</v>
      </c>
      <c r="R8" t="n">
        <v>19.05</v>
      </c>
      <c r="S8" t="n">
        <v>13.05</v>
      </c>
      <c r="T8" t="n">
        <v>2684.53</v>
      </c>
      <c r="U8" t="n">
        <v>0.6899999999999999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71.88621476297092</v>
      </c>
      <c r="AB8" t="n">
        <v>98.35789043462815</v>
      </c>
      <c r="AC8" t="n">
        <v>88.97075141773789</v>
      </c>
      <c r="AD8" t="n">
        <v>71886.21476297092</v>
      </c>
      <c r="AE8" t="n">
        <v>98357.89043462815</v>
      </c>
      <c r="AF8" t="n">
        <v>5.509485284251774e-06</v>
      </c>
      <c r="AG8" t="n">
        <v>9</v>
      </c>
      <c r="AH8" t="n">
        <v>88970.75141773789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15.9879</v>
      </c>
      <c r="E9" t="n">
        <v>6.25</v>
      </c>
      <c r="F9" t="n">
        <v>4.21</v>
      </c>
      <c r="G9" t="n">
        <v>28.05</v>
      </c>
      <c r="H9" t="n">
        <v>0.58</v>
      </c>
      <c r="I9" t="n">
        <v>9</v>
      </c>
      <c r="J9" t="n">
        <v>82.95</v>
      </c>
      <c r="K9" t="n">
        <v>35.1</v>
      </c>
      <c r="L9" t="n">
        <v>2.75</v>
      </c>
      <c r="M9" t="n">
        <v>7</v>
      </c>
      <c r="N9" t="n">
        <v>10.1</v>
      </c>
      <c r="O9" t="n">
        <v>10463.99</v>
      </c>
      <c r="P9" t="n">
        <v>27.15</v>
      </c>
      <c r="Q9" t="n">
        <v>203.58</v>
      </c>
      <c r="R9" t="n">
        <v>19.24</v>
      </c>
      <c r="S9" t="n">
        <v>13.05</v>
      </c>
      <c r="T9" t="n">
        <v>2779.8</v>
      </c>
      <c r="U9" t="n">
        <v>0.68</v>
      </c>
      <c r="V9" t="n">
        <v>0.89</v>
      </c>
      <c r="W9" t="n">
        <v>0.07000000000000001</v>
      </c>
      <c r="X9" t="n">
        <v>0.17</v>
      </c>
      <c r="Y9" t="n">
        <v>1</v>
      </c>
      <c r="Z9" t="n">
        <v>10</v>
      </c>
      <c r="AA9" t="n">
        <v>71.74367453058404</v>
      </c>
      <c r="AB9" t="n">
        <v>98.16286060024528</v>
      </c>
      <c r="AC9" t="n">
        <v>88.79433495702239</v>
      </c>
      <c r="AD9" t="n">
        <v>71743.67453058404</v>
      </c>
      <c r="AE9" t="n">
        <v>98162.86060024529</v>
      </c>
      <c r="AF9" t="n">
        <v>5.50215499688235e-06</v>
      </c>
      <c r="AG9" t="n">
        <v>9</v>
      </c>
      <c r="AH9" t="n">
        <v>88794.33495702238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16.0973</v>
      </c>
      <c r="E10" t="n">
        <v>6.21</v>
      </c>
      <c r="F10" t="n">
        <v>4.18</v>
      </c>
      <c r="G10" t="n">
        <v>31.37</v>
      </c>
      <c r="H10" t="n">
        <v>0.63</v>
      </c>
      <c r="I10" t="n">
        <v>8</v>
      </c>
      <c r="J10" t="n">
        <v>83.25</v>
      </c>
      <c r="K10" t="n">
        <v>35.1</v>
      </c>
      <c r="L10" t="n">
        <v>3</v>
      </c>
      <c r="M10" t="n">
        <v>4</v>
      </c>
      <c r="N10" t="n">
        <v>10.15</v>
      </c>
      <c r="O10" t="n">
        <v>10501.19</v>
      </c>
      <c r="P10" t="n">
        <v>26.37</v>
      </c>
      <c r="Q10" t="n">
        <v>203.61</v>
      </c>
      <c r="R10" t="n">
        <v>18.35</v>
      </c>
      <c r="S10" t="n">
        <v>13.05</v>
      </c>
      <c r="T10" t="n">
        <v>2339.68</v>
      </c>
      <c r="U10" t="n">
        <v>0.71</v>
      </c>
      <c r="V10" t="n">
        <v>0.89</v>
      </c>
      <c r="W10" t="n">
        <v>0.07000000000000001</v>
      </c>
      <c r="X10" t="n">
        <v>0.14</v>
      </c>
      <c r="Y10" t="n">
        <v>1</v>
      </c>
      <c r="Z10" t="n">
        <v>10</v>
      </c>
      <c r="AA10" t="n">
        <v>71.39870447017395</v>
      </c>
      <c r="AB10" t="n">
        <v>97.69085734458747</v>
      </c>
      <c r="AC10" t="n">
        <v>88.36737902962366</v>
      </c>
      <c r="AD10" t="n">
        <v>71398.70447017395</v>
      </c>
      <c r="AE10" t="n">
        <v>97690.85734458746</v>
      </c>
      <c r="AF10" t="n">
        <v>5.539804454075536e-06</v>
      </c>
      <c r="AG10" t="n">
        <v>9</v>
      </c>
      <c r="AH10" t="n">
        <v>88367.37902962367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16.2118</v>
      </c>
      <c r="E11" t="n">
        <v>6.17</v>
      </c>
      <c r="F11" t="n">
        <v>4.16</v>
      </c>
      <c r="G11" t="n">
        <v>35.62</v>
      </c>
      <c r="H11" t="n">
        <v>0.68</v>
      </c>
      <c r="I11" t="n">
        <v>7</v>
      </c>
      <c r="J11" t="n">
        <v>83.55</v>
      </c>
      <c r="K11" t="n">
        <v>35.1</v>
      </c>
      <c r="L11" t="n">
        <v>3.25</v>
      </c>
      <c r="M11" t="n">
        <v>1</v>
      </c>
      <c r="N11" t="n">
        <v>10.2</v>
      </c>
      <c r="O11" t="n">
        <v>10538.42</v>
      </c>
      <c r="P11" t="n">
        <v>25.8</v>
      </c>
      <c r="Q11" t="n">
        <v>203.56</v>
      </c>
      <c r="R11" t="n">
        <v>17.36</v>
      </c>
      <c r="S11" t="n">
        <v>13.05</v>
      </c>
      <c r="T11" t="n">
        <v>1850.43</v>
      </c>
      <c r="U11" t="n">
        <v>0.75</v>
      </c>
      <c r="V11" t="n">
        <v>0.9</v>
      </c>
      <c r="W11" t="n">
        <v>0.07000000000000001</v>
      </c>
      <c r="X11" t="n">
        <v>0.12</v>
      </c>
      <c r="Y11" t="n">
        <v>1</v>
      </c>
      <c r="Z11" t="n">
        <v>10</v>
      </c>
      <c r="AA11" t="n">
        <v>71.12889280488766</v>
      </c>
      <c r="AB11" t="n">
        <v>97.32168912089237</v>
      </c>
      <c r="AC11" t="n">
        <v>88.03344370306705</v>
      </c>
      <c r="AD11" t="n">
        <v>71128.89280488766</v>
      </c>
      <c r="AE11" t="n">
        <v>97321.68912089238</v>
      </c>
      <c r="AF11" t="n">
        <v>5.57920905049802e-06</v>
      </c>
      <c r="AG11" t="n">
        <v>9</v>
      </c>
      <c r="AH11" t="n">
        <v>88033.44370306705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16.1871</v>
      </c>
      <c r="E12" t="n">
        <v>6.18</v>
      </c>
      <c r="F12" t="n">
        <v>4.17</v>
      </c>
      <c r="G12" t="n">
        <v>35.7</v>
      </c>
      <c r="H12" t="n">
        <v>0.73</v>
      </c>
      <c r="I12" t="n">
        <v>7</v>
      </c>
      <c r="J12" t="n">
        <v>83.84999999999999</v>
      </c>
      <c r="K12" t="n">
        <v>35.1</v>
      </c>
      <c r="L12" t="n">
        <v>3.5</v>
      </c>
      <c r="M12" t="n">
        <v>1</v>
      </c>
      <c r="N12" t="n">
        <v>10.25</v>
      </c>
      <c r="O12" t="n">
        <v>10575.66</v>
      </c>
      <c r="P12" t="n">
        <v>25.95</v>
      </c>
      <c r="Q12" t="n">
        <v>203.56</v>
      </c>
      <c r="R12" t="n">
        <v>17.66</v>
      </c>
      <c r="S12" t="n">
        <v>13.05</v>
      </c>
      <c r="T12" t="n">
        <v>2001.97</v>
      </c>
      <c r="U12" t="n">
        <v>0.74</v>
      </c>
      <c r="V12" t="n">
        <v>0.9</v>
      </c>
      <c r="W12" t="n">
        <v>0.07000000000000001</v>
      </c>
      <c r="X12" t="n">
        <v>0.12</v>
      </c>
      <c r="Y12" t="n">
        <v>1</v>
      </c>
      <c r="Z12" t="n">
        <v>10</v>
      </c>
      <c r="AA12" t="n">
        <v>71.19764024243221</v>
      </c>
      <c r="AB12" t="n">
        <v>97.41575239786366</v>
      </c>
      <c r="AC12" t="n">
        <v>88.11852971290287</v>
      </c>
      <c r="AD12" t="n">
        <v>71197.64024243222</v>
      </c>
      <c r="AE12" t="n">
        <v>97415.75239786366</v>
      </c>
      <c r="AF12" t="n">
        <v>5.570708670309065e-06</v>
      </c>
      <c r="AG12" t="n">
        <v>9</v>
      </c>
      <c r="AH12" t="n">
        <v>88118.52971290288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16.1951</v>
      </c>
      <c r="E13" t="n">
        <v>6.17</v>
      </c>
      <c r="F13" t="n">
        <v>4.16</v>
      </c>
      <c r="G13" t="n">
        <v>35.68</v>
      </c>
      <c r="H13" t="n">
        <v>0.78</v>
      </c>
      <c r="I13" t="n">
        <v>7</v>
      </c>
      <c r="J13" t="n">
        <v>84.15000000000001</v>
      </c>
      <c r="K13" t="n">
        <v>35.1</v>
      </c>
      <c r="L13" t="n">
        <v>3.75</v>
      </c>
      <c r="M13" t="n">
        <v>0</v>
      </c>
      <c r="N13" t="n">
        <v>10.3</v>
      </c>
      <c r="O13" t="n">
        <v>10612.93</v>
      </c>
      <c r="P13" t="n">
        <v>25.97</v>
      </c>
      <c r="Q13" t="n">
        <v>203.56</v>
      </c>
      <c r="R13" t="n">
        <v>17.51</v>
      </c>
      <c r="S13" t="n">
        <v>13.05</v>
      </c>
      <c r="T13" t="n">
        <v>1925.36</v>
      </c>
      <c r="U13" t="n">
        <v>0.75</v>
      </c>
      <c r="V13" t="n">
        <v>0.9</v>
      </c>
      <c r="W13" t="n">
        <v>0.07000000000000001</v>
      </c>
      <c r="X13" t="n">
        <v>0.12</v>
      </c>
      <c r="Y13" t="n">
        <v>1</v>
      </c>
      <c r="Z13" t="n">
        <v>10</v>
      </c>
      <c r="AA13" t="n">
        <v>71.19628552979266</v>
      </c>
      <c r="AB13" t="n">
        <v>97.41389882026452</v>
      </c>
      <c r="AC13" t="n">
        <v>88.11685303814828</v>
      </c>
      <c r="AD13" t="n">
        <v>71196.28552979266</v>
      </c>
      <c r="AE13" t="n">
        <v>97413.89882026453</v>
      </c>
      <c r="AF13" t="n">
        <v>5.573461829884435e-06</v>
      </c>
      <c r="AG13" t="n">
        <v>9</v>
      </c>
      <c r="AH13" t="n">
        <v>88116.85303814829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13.4675</v>
      </c>
      <c r="E2" t="n">
        <v>7.43</v>
      </c>
      <c r="F2" t="n">
        <v>4.68</v>
      </c>
      <c r="G2" t="n">
        <v>8.77</v>
      </c>
      <c r="H2" t="n">
        <v>0.16</v>
      </c>
      <c r="I2" t="n">
        <v>32</v>
      </c>
      <c r="J2" t="n">
        <v>107.41</v>
      </c>
      <c r="K2" t="n">
        <v>41.65</v>
      </c>
      <c r="L2" t="n">
        <v>1</v>
      </c>
      <c r="M2" t="n">
        <v>30</v>
      </c>
      <c r="N2" t="n">
        <v>14.77</v>
      </c>
      <c r="O2" t="n">
        <v>13481.73</v>
      </c>
      <c r="P2" t="n">
        <v>43.01</v>
      </c>
      <c r="Q2" t="n">
        <v>203.67</v>
      </c>
      <c r="R2" t="n">
        <v>33.93</v>
      </c>
      <c r="S2" t="n">
        <v>13.05</v>
      </c>
      <c r="T2" t="n">
        <v>10009.19</v>
      </c>
      <c r="U2" t="n">
        <v>0.38</v>
      </c>
      <c r="V2" t="n">
        <v>0.8</v>
      </c>
      <c r="W2" t="n">
        <v>0.1</v>
      </c>
      <c r="X2" t="n">
        <v>0.64</v>
      </c>
      <c r="Y2" t="n">
        <v>1</v>
      </c>
      <c r="Z2" t="n">
        <v>10</v>
      </c>
      <c r="AA2" t="n">
        <v>87.87064275736452</v>
      </c>
      <c r="AB2" t="n">
        <v>120.2284899997403</v>
      </c>
      <c r="AC2" t="n">
        <v>108.754051655942</v>
      </c>
      <c r="AD2" t="n">
        <v>87870.64275736452</v>
      </c>
      <c r="AE2" t="n">
        <v>120228.4899997403</v>
      </c>
      <c r="AF2" t="n">
        <v>4.56649504347423e-06</v>
      </c>
      <c r="AG2" t="n">
        <v>10</v>
      </c>
      <c r="AH2" t="n">
        <v>108754.051655942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14.0521</v>
      </c>
      <c r="E3" t="n">
        <v>7.12</v>
      </c>
      <c r="F3" t="n">
        <v>4.52</v>
      </c>
      <c r="G3" t="n">
        <v>10.86</v>
      </c>
      <c r="H3" t="n">
        <v>0.2</v>
      </c>
      <c r="I3" t="n">
        <v>25</v>
      </c>
      <c r="J3" t="n">
        <v>107.73</v>
      </c>
      <c r="K3" t="n">
        <v>41.65</v>
      </c>
      <c r="L3" t="n">
        <v>1.25</v>
      </c>
      <c r="M3" t="n">
        <v>23</v>
      </c>
      <c r="N3" t="n">
        <v>14.83</v>
      </c>
      <c r="O3" t="n">
        <v>13520.81</v>
      </c>
      <c r="P3" t="n">
        <v>41.17</v>
      </c>
      <c r="Q3" t="n">
        <v>203.59</v>
      </c>
      <c r="R3" t="n">
        <v>29.18</v>
      </c>
      <c r="S3" t="n">
        <v>13.05</v>
      </c>
      <c r="T3" t="n">
        <v>7668.57</v>
      </c>
      <c r="U3" t="n">
        <v>0.45</v>
      </c>
      <c r="V3" t="n">
        <v>0.83</v>
      </c>
      <c r="W3" t="n">
        <v>0.09</v>
      </c>
      <c r="X3" t="n">
        <v>0.48</v>
      </c>
      <c r="Y3" t="n">
        <v>1</v>
      </c>
      <c r="Z3" t="n">
        <v>10</v>
      </c>
      <c r="AA3" t="n">
        <v>86.2841405420984</v>
      </c>
      <c r="AB3" t="n">
        <v>118.0577676772763</v>
      </c>
      <c r="AC3" t="n">
        <v>106.7905000253053</v>
      </c>
      <c r="AD3" t="n">
        <v>86284.14054209839</v>
      </c>
      <c r="AE3" t="n">
        <v>118057.7676772763</v>
      </c>
      <c r="AF3" t="n">
        <v>4.764718396168868e-06</v>
      </c>
      <c r="AG3" t="n">
        <v>10</v>
      </c>
      <c r="AH3" t="n">
        <v>106790.5000253053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14.5284</v>
      </c>
      <c r="E4" t="n">
        <v>6.88</v>
      </c>
      <c r="F4" t="n">
        <v>4.4</v>
      </c>
      <c r="G4" t="n">
        <v>13.21</v>
      </c>
      <c r="H4" t="n">
        <v>0.24</v>
      </c>
      <c r="I4" t="n">
        <v>20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39.66</v>
      </c>
      <c r="Q4" t="n">
        <v>203.59</v>
      </c>
      <c r="R4" t="n">
        <v>25.09</v>
      </c>
      <c r="S4" t="n">
        <v>13.05</v>
      </c>
      <c r="T4" t="n">
        <v>5649.91</v>
      </c>
      <c r="U4" t="n">
        <v>0.52</v>
      </c>
      <c r="V4" t="n">
        <v>0.85</v>
      </c>
      <c r="W4" t="n">
        <v>0.09</v>
      </c>
      <c r="X4" t="n">
        <v>0.36</v>
      </c>
      <c r="Y4" t="n">
        <v>1</v>
      </c>
      <c r="Z4" t="n">
        <v>10</v>
      </c>
      <c r="AA4" t="n">
        <v>78.38604106081344</v>
      </c>
      <c r="AB4" t="n">
        <v>107.2512395274302</v>
      </c>
      <c r="AC4" t="n">
        <v>97.01533175501955</v>
      </c>
      <c r="AD4" t="n">
        <v>78386.04106081344</v>
      </c>
      <c r="AE4" t="n">
        <v>107251.2395274302</v>
      </c>
      <c r="AF4" t="n">
        <v>4.926219906412549e-06</v>
      </c>
      <c r="AG4" t="n">
        <v>9</v>
      </c>
      <c r="AH4" t="n">
        <v>97015.33175501955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14.7215</v>
      </c>
      <c r="E5" t="n">
        <v>6.79</v>
      </c>
      <c r="F5" t="n">
        <v>4.38</v>
      </c>
      <c r="G5" t="n">
        <v>15.45</v>
      </c>
      <c r="H5" t="n">
        <v>0.28</v>
      </c>
      <c r="I5" t="n">
        <v>17</v>
      </c>
      <c r="J5" t="n">
        <v>108.37</v>
      </c>
      <c r="K5" t="n">
        <v>41.65</v>
      </c>
      <c r="L5" t="n">
        <v>1.75</v>
      </c>
      <c r="M5" t="n">
        <v>15</v>
      </c>
      <c r="N5" t="n">
        <v>14.97</v>
      </c>
      <c r="O5" t="n">
        <v>13599.17</v>
      </c>
      <c r="P5" t="n">
        <v>39.01</v>
      </c>
      <c r="Q5" t="n">
        <v>203.56</v>
      </c>
      <c r="R5" t="n">
        <v>24.66</v>
      </c>
      <c r="S5" t="n">
        <v>13.05</v>
      </c>
      <c r="T5" t="n">
        <v>5452.04</v>
      </c>
      <c r="U5" t="n">
        <v>0.53</v>
      </c>
      <c r="V5" t="n">
        <v>0.85</v>
      </c>
      <c r="W5" t="n">
        <v>0.08</v>
      </c>
      <c r="X5" t="n">
        <v>0.34</v>
      </c>
      <c r="Y5" t="n">
        <v>1</v>
      </c>
      <c r="Z5" t="n">
        <v>10</v>
      </c>
      <c r="AA5" t="n">
        <v>77.91977485202212</v>
      </c>
      <c r="AB5" t="n">
        <v>106.6132735303488</v>
      </c>
      <c r="AC5" t="n">
        <v>96.43825233730855</v>
      </c>
      <c r="AD5" t="n">
        <v>77919.77485202212</v>
      </c>
      <c r="AE5" t="n">
        <v>106613.2735303488</v>
      </c>
      <c r="AF5" t="n">
        <v>4.991695324485308e-06</v>
      </c>
      <c r="AG5" t="n">
        <v>9</v>
      </c>
      <c r="AH5" t="n">
        <v>96438.25233730856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14.9396</v>
      </c>
      <c r="E6" t="n">
        <v>6.69</v>
      </c>
      <c r="F6" t="n">
        <v>4.32</v>
      </c>
      <c r="G6" t="n">
        <v>17.3</v>
      </c>
      <c r="H6" t="n">
        <v>0.32</v>
      </c>
      <c r="I6" t="n">
        <v>15</v>
      </c>
      <c r="J6" t="n">
        <v>108.68</v>
      </c>
      <c r="K6" t="n">
        <v>41.65</v>
      </c>
      <c r="L6" t="n">
        <v>2</v>
      </c>
      <c r="M6" t="n">
        <v>13</v>
      </c>
      <c r="N6" t="n">
        <v>15.03</v>
      </c>
      <c r="O6" t="n">
        <v>13638.32</v>
      </c>
      <c r="P6" t="n">
        <v>38.17</v>
      </c>
      <c r="Q6" t="n">
        <v>203.56</v>
      </c>
      <c r="R6" t="n">
        <v>22.9</v>
      </c>
      <c r="S6" t="n">
        <v>13.05</v>
      </c>
      <c r="T6" t="n">
        <v>4582.46</v>
      </c>
      <c r="U6" t="n">
        <v>0.57</v>
      </c>
      <c r="V6" t="n">
        <v>0.86</v>
      </c>
      <c r="W6" t="n">
        <v>0.08</v>
      </c>
      <c r="X6" t="n">
        <v>0.28</v>
      </c>
      <c r="Y6" t="n">
        <v>1</v>
      </c>
      <c r="Z6" t="n">
        <v>10</v>
      </c>
      <c r="AA6" t="n">
        <v>77.35446021609549</v>
      </c>
      <c r="AB6" t="n">
        <v>105.8397851055528</v>
      </c>
      <c r="AC6" t="n">
        <v>95.73858456217704</v>
      </c>
      <c r="AD6" t="n">
        <v>77354.4602160955</v>
      </c>
      <c r="AE6" t="n">
        <v>105839.7851055528</v>
      </c>
      <c r="AF6" t="n">
        <v>5.065647622163551e-06</v>
      </c>
      <c r="AG6" t="n">
        <v>9</v>
      </c>
      <c r="AH6" t="n">
        <v>95738.58456217704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15.1375</v>
      </c>
      <c r="E7" t="n">
        <v>6.61</v>
      </c>
      <c r="F7" t="n">
        <v>4.28</v>
      </c>
      <c r="G7" t="n">
        <v>19.76</v>
      </c>
      <c r="H7" t="n">
        <v>0.36</v>
      </c>
      <c r="I7" t="n">
        <v>13</v>
      </c>
      <c r="J7" t="n">
        <v>109</v>
      </c>
      <c r="K7" t="n">
        <v>41.65</v>
      </c>
      <c r="L7" t="n">
        <v>2.25</v>
      </c>
      <c r="M7" t="n">
        <v>11</v>
      </c>
      <c r="N7" t="n">
        <v>15.1</v>
      </c>
      <c r="O7" t="n">
        <v>13677.51</v>
      </c>
      <c r="P7" t="n">
        <v>37.47</v>
      </c>
      <c r="Q7" t="n">
        <v>203.56</v>
      </c>
      <c r="R7" t="n">
        <v>21.53</v>
      </c>
      <c r="S7" t="n">
        <v>13.05</v>
      </c>
      <c r="T7" t="n">
        <v>3904.84</v>
      </c>
      <c r="U7" t="n">
        <v>0.61</v>
      </c>
      <c r="V7" t="n">
        <v>0.87</v>
      </c>
      <c r="W7" t="n">
        <v>0.08</v>
      </c>
      <c r="X7" t="n">
        <v>0.24</v>
      </c>
      <c r="Y7" t="n">
        <v>1</v>
      </c>
      <c r="Z7" t="n">
        <v>10</v>
      </c>
      <c r="AA7" t="n">
        <v>76.88353303850113</v>
      </c>
      <c r="AB7" t="n">
        <v>105.1954417653278</v>
      </c>
      <c r="AC7" t="n">
        <v>95.15573644600127</v>
      </c>
      <c r="AD7" t="n">
        <v>76883.53303850113</v>
      </c>
      <c r="AE7" t="n">
        <v>105195.4417653278</v>
      </c>
      <c r="AF7" t="n">
        <v>5.132750601120562e-06</v>
      </c>
      <c r="AG7" t="n">
        <v>9</v>
      </c>
      <c r="AH7" t="n">
        <v>95155.73644600128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15.2387</v>
      </c>
      <c r="E8" t="n">
        <v>6.56</v>
      </c>
      <c r="F8" t="n">
        <v>4.26</v>
      </c>
      <c r="G8" t="n">
        <v>21.3</v>
      </c>
      <c r="H8" t="n">
        <v>0.4</v>
      </c>
      <c r="I8" t="n">
        <v>12</v>
      </c>
      <c r="J8" t="n">
        <v>109.32</v>
      </c>
      <c r="K8" t="n">
        <v>41.65</v>
      </c>
      <c r="L8" t="n">
        <v>2.5</v>
      </c>
      <c r="M8" t="n">
        <v>10</v>
      </c>
      <c r="N8" t="n">
        <v>15.17</v>
      </c>
      <c r="O8" t="n">
        <v>13716.72</v>
      </c>
      <c r="P8" t="n">
        <v>36.7</v>
      </c>
      <c r="Q8" t="n">
        <v>203.56</v>
      </c>
      <c r="R8" t="n">
        <v>20.86</v>
      </c>
      <c r="S8" t="n">
        <v>13.05</v>
      </c>
      <c r="T8" t="n">
        <v>3577.19</v>
      </c>
      <c r="U8" t="n">
        <v>0.63</v>
      </c>
      <c r="V8" t="n">
        <v>0.88</v>
      </c>
      <c r="W8" t="n">
        <v>0.07000000000000001</v>
      </c>
      <c r="X8" t="n">
        <v>0.22</v>
      </c>
      <c r="Y8" t="n">
        <v>1</v>
      </c>
      <c r="Z8" t="n">
        <v>10</v>
      </c>
      <c r="AA8" t="n">
        <v>76.50047033062999</v>
      </c>
      <c r="AB8" t="n">
        <v>104.6713184688848</v>
      </c>
      <c r="AC8" t="n">
        <v>94.68163474135898</v>
      </c>
      <c r="AD8" t="n">
        <v>76500.47033062999</v>
      </c>
      <c r="AE8" t="n">
        <v>104671.3184688848</v>
      </c>
      <c r="AF8" t="n">
        <v>5.167065009763561e-06</v>
      </c>
      <c r="AG8" t="n">
        <v>9</v>
      </c>
      <c r="AH8" t="n">
        <v>94681.63474135898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15.3296</v>
      </c>
      <c r="E9" t="n">
        <v>6.52</v>
      </c>
      <c r="F9" t="n">
        <v>4.24</v>
      </c>
      <c r="G9" t="n">
        <v>23.14</v>
      </c>
      <c r="H9" t="n">
        <v>0.44</v>
      </c>
      <c r="I9" t="n">
        <v>11</v>
      </c>
      <c r="J9" t="n">
        <v>109.64</v>
      </c>
      <c r="K9" t="n">
        <v>41.65</v>
      </c>
      <c r="L9" t="n">
        <v>2.75</v>
      </c>
      <c r="M9" t="n">
        <v>9</v>
      </c>
      <c r="N9" t="n">
        <v>15.24</v>
      </c>
      <c r="O9" t="n">
        <v>13755.95</v>
      </c>
      <c r="P9" t="n">
        <v>36.43</v>
      </c>
      <c r="Q9" t="n">
        <v>203.64</v>
      </c>
      <c r="R9" t="n">
        <v>20.29</v>
      </c>
      <c r="S9" t="n">
        <v>13.05</v>
      </c>
      <c r="T9" t="n">
        <v>3297.33</v>
      </c>
      <c r="U9" t="n">
        <v>0.64</v>
      </c>
      <c r="V9" t="n">
        <v>0.88</v>
      </c>
      <c r="W9" t="n">
        <v>0.07000000000000001</v>
      </c>
      <c r="X9" t="n">
        <v>0.2</v>
      </c>
      <c r="Y9" t="n">
        <v>1</v>
      </c>
      <c r="Z9" t="n">
        <v>10</v>
      </c>
      <c r="AA9" t="n">
        <v>76.30960904968042</v>
      </c>
      <c r="AB9" t="n">
        <v>104.4101736440843</v>
      </c>
      <c r="AC9" t="n">
        <v>94.44541321211827</v>
      </c>
      <c r="AD9" t="n">
        <v>76309.60904968042</v>
      </c>
      <c r="AE9" t="n">
        <v>104410.1736440843</v>
      </c>
      <c r="AF9" t="n">
        <v>5.1978869440091e-06</v>
      </c>
      <c r="AG9" t="n">
        <v>9</v>
      </c>
      <c r="AH9" t="n">
        <v>94445.41321211826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15.4879</v>
      </c>
      <c r="E10" t="n">
        <v>6.46</v>
      </c>
      <c r="F10" t="n">
        <v>4.2</v>
      </c>
      <c r="G10" t="n">
        <v>25.19</v>
      </c>
      <c r="H10" t="n">
        <v>0.48</v>
      </c>
      <c r="I10" t="n">
        <v>10</v>
      </c>
      <c r="J10" t="n">
        <v>109.96</v>
      </c>
      <c r="K10" t="n">
        <v>41.65</v>
      </c>
      <c r="L10" t="n">
        <v>3</v>
      </c>
      <c r="M10" t="n">
        <v>8</v>
      </c>
      <c r="N10" t="n">
        <v>15.31</v>
      </c>
      <c r="O10" t="n">
        <v>13795.21</v>
      </c>
      <c r="P10" t="n">
        <v>35.45</v>
      </c>
      <c r="Q10" t="n">
        <v>203.59</v>
      </c>
      <c r="R10" t="n">
        <v>18.99</v>
      </c>
      <c r="S10" t="n">
        <v>13.05</v>
      </c>
      <c r="T10" t="n">
        <v>2648.37</v>
      </c>
      <c r="U10" t="n">
        <v>0.6899999999999999</v>
      </c>
      <c r="V10" t="n">
        <v>0.89</v>
      </c>
      <c r="W10" t="n">
        <v>0.07000000000000001</v>
      </c>
      <c r="X10" t="n">
        <v>0.16</v>
      </c>
      <c r="Y10" t="n">
        <v>1</v>
      </c>
      <c r="Z10" t="n">
        <v>10</v>
      </c>
      <c r="AA10" t="n">
        <v>75.80149945648739</v>
      </c>
      <c r="AB10" t="n">
        <v>103.7149556824647</v>
      </c>
      <c r="AC10" t="n">
        <v>93.81654587701094</v>
      </c>
      <c r="AD10" t="n">
        <v>75801.49945648739</v>
      </c>
      <c r="AE10" t="n">
        <v>103714.9556824647</v>
      </c>
      <c r="AF10" t="n">
        <v>5.251562545671025e-06</v>
      </c>
      <c r="AG10" t="n">
        <v>9</v>
      </c>
      <c r="AH10" t="n">
        <v>93816.54587701094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15.5092</v>
      </c>
      <c r="E11" t="n">
        <v>6.45</v>
      </c>
      <c r="F11" t="n">
        <v>4.21</v>
      </c>
      <c r="G11" t="n">
        <v>28.08</v>
      </c>
      <c r="H11" t="n">
        <v>0.52</v>
      </c>
      <c r="I11" t="n">
        <v>9</v>
      </c>
      <c r="J11" t="n">
        <v>110.27</v>
      </c>
      <c r="K11" t="n">
        <v>41.65</v>
      </c>
      <c r="L11" t="n">
        <v>3.25</v>
      </c>
      <c r="M11" t="n">
        <v>7</v>
      </c>
      <c r="N11" t="n">
        <v>15.37</v>
      </c>
      <c r="O11" t="n">
        <v>13834.5</v>
      </c>
      <c r="P11" t="n">
        <v>35.16</v>
      </c>
      <c r="Q11" t="n">
        <v>203.56</v>
      </c>
      <c r="R11" t="n">
        <v>19.41</v>
      </c>
      <c r="S11" t="n">
        <v>13.05</v>
      </c>
      <c r="T11" t="n">
        <v>2866.31</v>
      </c>
      <c r="U11" t="n">
        <v>0.67</v>
      </c>
      <c r="V11" t="n">
        <v>0.89</v>
      </c>
      <c r="W11" t="n">
        <v>0.07000000000000001</v>
      </c>
      <c r="X11" t="n">
        <v>0.17</v>
      </c>
      <c r="Y11" t="n">
        <v>1</v>
      </c>
      <c r="Z11" t="n">
        <v>10</v>
      </c>
      <c r="AA11" t="n">
        <v>75.68422596996159</v>
      </c>
      <c r="AB11" t="n">
        <v>103.5544969244591</v>
      </c>
      <c r="AC11" t="n">
        <v>93.67140107766403</v>
      </c>
      <c r="AD11" t="n">
        <v>75684.22596996158</v>
      </c>
      <c r="AE11" t="n">
        <v>103554.4969244591</v>
      </c>
      <c r="AF11" t="n">
        <v>5.258784847094898e-06</v>
      </c>
      <c r="AG11" t="n">
        <v>9</v>
      </c>
      <c r="AH11" t="n">
        <v>93671.40107766404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15.5126</v>
      </c>
      <c r="E12" t="n">
        <v>6.45</v>
      </c>
      <c r="F12" t="n">
        <v>4.21</v>
      </c>
      <c r="G12" t="n">
        <v>28.07</v>
      </c>
      <c r="H12" t="n">
        <v>0.5600000000000001</v>
      </c>
      <c r="I12" t="n">
        <v>9</v>
      </c>
      <c r="J12" t="n">
        <v>110.59</v>
      </c>
      <c r="K12" t="n">
        <v>41.65</v>
      </c>
      <c r="L12" t="n">
        <v>3.5</v>
      </c>
      <c r="M12" t="n">
        <v>7</v>
      </c>
      <c r="N12" t="n">
        <v>15.44</v>
      </c>
      <c r="O12" t="n">
        <v>13873.81</v>
      </c>
      <c r="P12" t="n">
        <v>34.76</v>
      </c>
      <c r="Q12" t="n">
        <v>203.57</v>
      </c>
      <c r="R12" t="n">
        <v>19.32</v>
      </c>
      <c r="S12" t="n">
        <v>13.05</v>
      </c>
      <c r="T12" t="n">
        <v>2818.2</v>
      </c>
      <c r="U12" t="n">
        <v>0.68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75.54085099061453</v>
      </c>
      <c r="AB12" t="n">
        <v>103.3583249524589</v>
      </c>
      <c r="AC12" t="n">
        <v>93.49395148334237</v>
      </c>
      <c r="AD12" t="n">
        <v>75540.85099061453</v>
      </c>
      <c r="AE12" t="n">
        <v>103358.3249524589</v>
      </c>
      <c r="AF12" t="n">
        <v>5.259937702721244e-06</v>
      </c>
      <c r="AG12" t="n">
        <v>9</v>
      </c>
      <c r="AH12" t="n">
        <v>93493.95148334237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15.6515</v>
      </c>
      <c r="E13" t="n">
        <v>6.39</v>
      </c>
      <c r="F13" t="n">
        <v>4.18</v>
      </c>
      <c r="G13" t="n">
        <v>31.31</v>
      </c>
      <c r="H13" t="n">
        <v>0.6</v>
      </c>
      <c r="I13" t="n">
        <v>8</v>
      </c>
      <c r="J13" t="n">
        <v>110.91</v>
      </c>
      <c r="K13" t="n">
        <v>41.65</v>
      </c>
      <c r="L13" t="n">
        <v>3.75</v>
      </c>
      <c r="M13" t="n">
        <v>6</v>
      </c>
      <c r="N13" t="n">
        <v>15.51</v>
      </c>
      <c r="O13" t="n">
        <v>13913.15</v>
      </c>
      <c r="P13" t="n">
        <v>33.93</v>
      </c>
      <c r="Q13" t="n">
        <v>203.57</v>
      </c>
      <c r="R13" t="n">
        <v>18.23</v>
      </c>
      <c r="S13" t="n">
        <v>13.05</v>
      </c>
      <c r="T13" t="n">
        <v>2277.79</v>
      </c>
      <c r="U13" t="n">
        <v>0.72</v>
      </c>
      <c r="V13" t="n">
        <v>0.89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75.11879145735621</v>
      </c>
      <c r="AB13" t="n">
        <v>102.7808444791027</v>
      </c>
      <c r="AC13" t="n">
        <v>92.97158493586416</v>
      </c>
      <c r="AD13" t="n">
        <v>75118.79145735622</v>
      </c>
      <c r="AE13" t="n">
        <v>102780.8444791027</v>
      </c>
      <c r="AF13" t="n">
        <v>5.307035245809313e-06</v>
      </c>
      <c r="AG13" t="n">
        <v>9</v>
      </c>
      <c r="AH13" t="n">
        <v>92971.58493586416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15.7819</v>
      </c>
      <c r="E14" t="n">
        <v>6.34</v>
      </c>
      <c r="F14" t="n">
        <v>4.14</v>
      </c>
      <c r="G14" t="n">
        <v>35.53</v>
      </c>
      <c r="H14" t="n">
        <v>0.63</v>
      </c>
      <c r="I14" t="n">
        <v>7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33.03</v>
      </c>
      <c r="Q14" t="n">
        <v>203.56</v>
      </c>
      <c r="R14" t="n">
        <v>17.07</v>
      </c>
      <c r="S14" t="n">
        <v>13.05</v>
      </c>
      <c r="T14" t="n">
        <v>1702.66</v>
      </c>
      <c r="U14" t="n">
        <v>0.76</v>
      </c>
      <c r="V14" t="n">
        <v>0.9</v>
      </c>
      <c r="W14" t="n">
        <v>0.07000000000000001</v>
      </c>
      <c r="X14" t="n">
        <v>0.1</v>
      </c>
      <c r="Y14" t="n">
        <v>1</v>
      </c>
      <c r="Z14" t="n">
        <v>10</v>
      </c>
      <c r="AA14" t="n">
        <v>74.68329032250983</v>
      </c>
      <c r="AB14" t="n">
        <v>102.1849726134521</v>
      </c>
      <c r="AC14" t="n">
        <v>92.43258224475963</v>
      </c>
      <c r="AD14" t="n">
        <v>74683.29032250983</v>
      </c>
      <c r="AE14" t="n">
        <v>102184.9726134521</v>
      </c>
      <c r="AF14" t="n">
        <v>5.351250649831518e-06</v>
      </c>
      <c r="AG14" t="n">
        <v>9</v>
      </c>
      <c r="AH14" t="n">
        <v>92432.58224475963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15.6945</v>
      </c>
      <c r="E15" t="n">
        <v>6.37</v>
      </c>
      <c r="F15" t="n">
        <v>4.18</v>
      </c>
      <c r="G15" t="n">
        <v>35.83</v>
      </c>
      <c r="H15" t="n">
        <v>0.67</v>
      </c>
      <c r="I15" t="n">
        <v>7</v>
      </c>
      <c r="J15" t="n">
        <v>111.55</v>
      </c>
      <c r="K15" t="n">
        <v>41.65</v>
      </c>
      <c r="L15" t="n">
        <v>4.25</v>
      </c>
      <c r="M15" t="n">
        <v>5</v>
      </c>
      <c r="N15" t="n">
        <v>15.65</v>
      </c>
      <c r="O15" t="n">
        <v>13991.91</v>
      </c>
      <c r="P15" t="n">
        <v>33.11</v>
      </c>
      <c r="Q15" t="n">
        <v>203.56</v>
      </c>
      <c r="R15" t="n">
        <v>18.44</v>
      </c>
      <c r="S15" t="n">
        <v>13.05</v>
      </c>
      <c r="T15" t="n">
        <v>2389.53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74.79786728748283</v>
      </c>
      <c r="AB15" t="n">
        <v>102.341741871707</v>
      </c>
      <c r="AC15" t="n">
        <v>92.57438966503379</v>
      </c>
      <c r="AD15" t="n">
        <v>74797.86728748283</v>
      </c>
      <c r="AE15" t="n">
        <v>102341.741871707</v>
      </c>
      <c r="AF15" t="n">
        <v>5.321615478730745e-06</v>
      </c>
      <c r="AG15" t="n">
        <v>9</v>
      </c>
      <c r="AH15" t="n">
        <v>92574.38966503378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15.7171</v>
      </c>
      <c r="E16" t="n">
        <v>6.36</v>
      </c>
      <c r="F16" t="n">
        <v>4.17</v>
      </c>
      <c r="G16" t="n">
        <v>35.75</v>
      </c>
      <c r="H16" t="n">
        <v>0.71</v>
      </c>
      <c r="I16" t="n">
        <v>7</v>
      </c>
      <c r="J16" t="n">
        <v>111.87</v>
      </c>
      <c r="K16" t="n">
        <v>41.65</v>
      </c>
      <c r="L16" t="n">
        <v>4.5</v>
      </c>
      <c r="M16" t="n">
        <v>5</v>
      </c>
      <c r="N16" t="n">
        <v>15.72</v>
      </c>
      <c r="O16" t="n">
        <v>14031.33</v>
      </c>
      <c r="P16" t="n">
        <v>32.26</v>
      </c>
      <c r="Q16" t="n">
        <v>203.62</v>
      </c>
      <c r="R16" t="n">
        <v>18.18</v>
      </c>
      <c r="S16" t="n">
        <v>13.05</v>
      </c>
      <c r="T16" t="n">
        <v>2260.91</v>
      </c>
      <c r="U16" t="n">
        <v>0.72</v>
      </c>
      <c r="V16" t="n">
        <v>0.9</v>
      </c>
      <c r="W16" t="n">
        <v>0.06</v>
      </c>
      <c r="X16" t="n">
        <v>0.13</v>
      </c>
      <c r="Y16" t="n">
        <v>1</v>
      </c>
      <c r="Z16" t="n">
        <v>10</v>
      </c>
      <c r="AA16" t="n">
        <v>74.48110000866896</v>
      </c>
      <c r="AB16" t="n">
        <v>101.908326906048</v>
      </c>
      <c r="AC16" t="n">
        <v>92.18233921539544</v>
      </c>
      <c r="AD16" t="n">
        <v>74481.10000866896</v>
      </c>
      <c r="AE16" t="n">
        <v>101908.326906048</v>
      </c>
      <c r="AF16" t="n">
        <v>5.329278577894103e-06</v>
      </c>
      <c r="AG16" t="n">
        <v>9</v>
      </c>
      <c r="AH16" t="n">
        <v>92182.33921539545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15.8437</v>
      </c>
      <c r="E17" t="n">
        <v>6.31</v>
      </c>
      <c r="F17" t="n">
        <v>4.14</v>
      </c>
      <c r="G17" t="n">
        <v>41.42</v>
      </c>
      <c r="H17" t="n">
        <v>0.75</v>
      </c>
      <c r="I17" t="n">
        <v>6</v>
      </c>
      <c r="J17" t="n">
        <v>112.19</v>
      </c>
      <c r="K17" t="n">
        <v>41.65</v>
      </c>
      <c r="L17" t="n">
        <v>4.75</v>
      </c>
      <c r="M17" t="n">
        <v>4</v>
      </c>
      <c r="N17" t="n">
        <v>15.79</v>
      </c>
      <c r="O17" t="n">
        <v>14070.77</v>
      </c>
      <c r="P17" t="n">
        <v>31.77</v>
      </c>
      <c r="Q17" t="n">
        <v>203.56</v>
      </c>
      <c r="R17" t="n">
        <v>17.25</v>
      </c>
      <c r="S17" t="n">
        <v>13.05</v>
      </c>
      <c r="T17" t="n">
        <v>1797.51</v>
      </c>
      <c r="U17" t="n">
        <v>0.76</v>
      </c>
      <c r="V17" t="n">
        <v>0.9</v>
      </c>
      <c r="W17" t="n">
        <v>0.06</v>
      </c>
      <c r="X17" t="n">
        <v>0.1</v>
      </c>
      <c r="Y17" t="n">
        <v>1</v>
      </c>
      <c r="Z17" t="n">
        <v>10</v>
      </c>
      <c r="AA17" t="n">
        <v>74.20010784261444</v>
      </c>
      <c r="AB17" t="n">
        <v>101.5238610279529</v>
      </c>
      <c r="AC17" t="n">
        <v>91.83456622110441</v>
      </c>
      <c r="AD17" t="n">
        <v>74200.10784261444</v>
      </c>
      <c r="AE17" t="n">
        <v>101523.861027953</v>
      </c>
      <c r="AF17" t="n">
        <v>5.372205496216273e-06</v>
      </c>
      <c r="AG17" t="n">
        <v>9</v>
      </c>
      <c r="AH17" t="n">
        <v>91834.56622110441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15.8793</v>
      </c>
      <c r="E18" t="n">
        <v>6.3</v>
      </c>
      <c r="F18" t="n">
        <v>4.13</v>
      </c>
      <c r="G18" t="n">
        <v>41.28</v>
      </c>
      <c r="H18" t="n">
        <v>0.78</v>
      </c>
      <c r="I18" t="n">
        <v>6</v>
      </c>
      <c r="J18" t="n">
        <v>112.51</v>
      </c>
      <c r="K18" t="n">
        <v>41.65</v>
      </c>
      <c r="L18" t="n">
        <v>5</v>
      </c>
      <c r="M18" t="n">
        <v>4</v>
      </c>
      <c r="N18" t="n">
        <v>15.86</v>
      </c>
      <c r="O18" t="n">
        <v>14110.24</v>
      </c>
      <c r="P18" t="n">
        <v>31.18</v>
      </c>
      <c r="Q18" t="n">
        <v>203.56</v>
      </c>
      <c r="R18" t="n">
        <v>16.6</v>
      </c>
      <c r="S18" t="n">
        <v>13.05</v>
      </c>
      <c r="T18" t="n">
        <v>1474.61</v>
      </c>
      <c r="U18" t="n">
        <v>0.79</v>
      </c>
      <c r="V18" t="n">
        <v>0.91</v>
      </c>
      <c r="W18" t="n">
        <v>0.07000000000000001</v>
      </c>
      <c r="X18" t="n">
        <v>0.09</v>
      </c>
      <c r="Y18" t="n">
        <v>1</v>
      </c>
      <c r="Z18" t="n">
        <v>10</v>
      </c>
      <c r="AA18" t="n">
        <v>73.96634825004141</v>
      </c>
      <c r="AB18" t="n">
        <v>101.2040208406493</v>
      </c>
      <c r="AC18" t="n">
        <v>91.54525113237841</v>
      </c>
      <c r="AD18" t="n">
        <v>73966.34825004141</v>
      </c>
      <c r="AE18" t="n">
        <v>101204.0208406493</v>
      </c>
      <c r="AF18" t="n">
        <v>5.384276572774483e-06</v>
      </c>
      <c r="AG18" t="n">
        <v>9</v>
      </c>
      <c r="AH18" t="n">
        <v>91545.25113237841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15.8632</v>
      </c>
      <c r="E19" t="n">
        <v>6.3</v>
      </c>
      <c r="F19" t="n">
        <v>4.13</v>
      </c>
      <c r="G19" t="n">
        <v>41.34</v>
      </c>
      <c r="H19" t="n">
        <v>0.82</v>
      </c>
      <c r="I19" t="n">
        <v>6</v>
      </c>
      <c r="J19" t="n">
        <v>112.83</v>
      </c>
      <c r="K19" t="n">
        <v>41.65</v>
      </c>
      <c r="L19" t="n">
        <v>5.25</v>
      </c>
      <c r="M19" t="n">
        <v>2</v>
      </c>
      <c r="N19" t="n">
        <v>15.93</v>
      </c>
      <c r="O19" t="n">
        <v>14149.74</v>
      </c>
      <c r="P19" t="n">
        <v>30.63</v>
      </c>
      <c r="Q19" t="n">
        <v>203.56</v>
      </c>
      <c r="R19" t="n">
        <v>16.93</v>
      </c>
      <c r="S19" t="n">
        <v>13.05</v>
      </c>
      <c r="T19" t="n">
        <v>1640.66</v>
      </c>
      <c r="U19" t="n">
        <v>0.77</v>
      </c>
      <c r="V19" t="n">
        <v>0.9</v>
      </c>
      <c r="W19" t="n">
        <v>0.06</v>
      </c>
      <c r="X19" t="n">
        <v>0.09</v>
      </c>
      <c r="Y19" t="n">
        <v>1</v>
      </c>
      <c r="Z19" t="n">
        <v>10</v>
      </c>
      <c r="AA19" t="n">
        <v>73.7900541492026</v>
      </c>
      <c r="AB19" t="n">
        <v>100.9628074743349</v>
      </c>
      <c r="AC19" t="n">
        <v>91.32705883119993</v>
      </c>
      <c r="AD19" t="n">
        <v>73790.05414920261</v>
      </c>
      <c r="AE19" t="n">
        <v>100962.8074743349</v>
      </c>
      <c r="AF19" t="n">
        <v>5.378817462308552e-06</v>
      </c>
      <c r="AG19" t="n">
        <v>9</v>
      </c>
      <c r="AH19" t="n">
        <v>91327.05883119993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15.8367</v>
      </c>
      <c r="E20" t="n">
        <v>6.31</v>
      </c>
      <c r="F20" t="n">
        <v>4.14</v>
      </c>
      <c r="G20" t="n">
        <v>41.45</v>
      </c>
      <c r="H20" t="n">
        <v>0.86</v>
      </c>
      <c r="I20" t="n">
        <v>6</v>
      </c>
      <c r="J20" t="n">
        <v>113.15</v>
      </c>
      <c r="K20" t="n">
        <v>41.65</v>
      </c>
      <c r="L20" t="n">
        <v>5.5</v>
      </c>
      <c r="M20" t="n">
        <v>1</v>
      </c>
      <c r="N20" t="n">
        <v>16</v>
      </c>
      <c r="O20" t="n">
        <v>14189.26</v>
      </c>
      <c r="P20" t="n">
        <v>30.48</v>
      </c>
      <c r="Q20" t="n">
        <v>203.56</v>
      </c>
      <c r="R20" t="n">
        <v>17.21</v>
      </c>
      <c r="S20" t="n">
        <v>13.05</v>
      </c>
      <c r="T20" t="n">
        <v>1779.6</v>
      </c>
      <c r="U20" t="n">
        <v>0.76</v>
      </c>
      <c r="V20" t="n">
        <v>0.9</v>
      </c>
      <c r="W20" t="n">
        <v>0.07000000000000001</v>
      </c>
      <c r="X20" t="n">
        <v>0.1</v>
      </c>
      <c r="Y20" t="n">
        <v>1</v>
      </c>
      <c r="Z20" t="n">
        <v>10</v>
      </c>
      <c r="AA20" t="n">
        <v>73.76232343080586</v>
      </c>
      <c r="AB20" t="n">
        <v>100.9248650820316</v>
      </c>
      <c r="AC20" t="n">
        <v>91.29273760756551</v>
      </c>
      <c r="AD20" t="n">
        <v>73762.32343080586</v>
      </c>
      <c r="AE20" t="n">
        <v>100924.8650820316</v>
      </c>
      <c r="AF20" t="n">
        <v>5.369831969926739e-06</v>
      </c>
      <c r="AG20" t="n">
        <v>9</v>
      </c>
      <c r="AH20" t="n">
        <v>91292.73760756552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15.8346</v>
      </c>
      <c r="E21" t="n">
        <v>6.32</v>
      </c>
      <c r="F21" t="n">
        <v>4.15</v>
      </c>
      <c r="G21" t="n">
        <v>41.46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0</v>
      </c>
      <c r="N21" t="n">
        <v>16.07</v>
      </c>
      <c r="O21" t="n">
        <v>14228.81</v>
      </c>
      <c r="P21" t="n">
        <v>30.55</v>
      </c>
      <c r="Q21" t="n">
        <v>203.56</v>
      </c>
      <c r="R21" t="n">
        <v>17.19</v>
      </c>
      <c r="S21" t="n">
        <v>13.05</v>
      </c>
      <c r="T21" t="n">
        <v>1770.54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73.79165964046337</v>
      </c>
      <c r="AB21" t="n">
        <v>100.9650041783072</v>
      </c>
      <c r="AC21" t="n">
        <v>91.32904588482815</v>
      </c>
      <c r="AD21" t="n">
        <v>73791.65964046336</v>
      </c>
      <c r="AE21" t="n">
        <v>100965.0041783072</v>
      </c>
      <c r="AF21" t="n">
        <v>5.369119912039878e-06</v>
      </c>
      <c r="AG21" t="n">
        <v>9</v>
      </c>
      <c r="AH21" t="n">
        <v>91329.04588482814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8.353400000000001</v>
      </c>
      <c r="E2" t="n">
        <v>11.97</v>
      </c>
      <c r="F2" t="n">
        <v>5.47</v>
      </c>
      <c r="G2" t="n">
        <v>4.75</v>
      </c>
      <c r="H2" t="n">
        <v>0.06</v>
      </c>
      <c r="I2" t="n">
        <v>69</v>
      </c>
      <c r="J2" t="n">
        <v>274.09</v>
      </c>
      <c r="K2" t="n">
        <v>60.56</v>
      </c>
      <c r="L2" t="n">
        <v>1</v>
      </c>
      <c r="M2" t="n">
        <v>67</v>
      </c>
      <c r="N2" t="n">
        <v>72.53</v>
      </c>
      <c r="O2" t="n">
        <v>34038.11</v>
      </c>
      <c r="P2" t="n">
        <v>94.09999999999999</v>
      </c>
      <c r="Q2" t="n">
        <v>203.66</v>
      </c>
      <c r="R2" t="n">
        <v>58.5</v>
      </c>
      <c r="S2" t="n">
        <v>13.05</v>
      </c>
      <c r="T2" t="n">
        <v>22108.98</v>
      </c>
      <c r="U2" t="n">
        <v>0.22</v>
      </c>
      <c r="V2" t="n">
        <v>0.68</v>
      </c>
      <c r="W2" t="n">
        <v>0.17</v>
      </c>
      <c r="X2" t="n">
        <v>1.42</v>
      </c>
      <c r="Y2" t="n">
        <v>1</v>
      </c>
      <c r="Z2" t="n">
        <v>10</v>
      </c>
      <c r="AA2" t="n">
        <v>179.7955065036618</v>
      </c>
      <c r="AB2" t="n">
        <v>246.004144016131</v>
      </c>
      <c r="AC2" t="n">
        <v>222.5258537802875</v>
      </c>
      <c r="AD2" t="n">
        <v>179795.5065036617</v>
      </c>
      <c r="AE2" t="n">
        <v>246004.144016131</v>
      </c>
      <c r="AF2" t="n">
        <v>2.680698845261745e-06</v>
      </c>
      <c r="AG2" t="n">
        <v>16</v>
      </c>
      <c r="AH2" t="n">
        <v>222525.8537802875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9.4046</v>
      </c>
      <c r="E3" t="n">
        <v>10.63</v>
      </c>
      <c r="F3" t="n">
        <v>5.07</v>
      </c>
      <c r="G3" t="n">
        <v>5.96</v>
      </c>
      <c r="H3" t="n">
        <v>0.08</v>
      </c>
      <c r="I3" t="n">
        <v>51</v>
      </c>
      <c r="J3" t="n">
        <v>274.57</v>
      </c>
      <c r="K3" t="n">
        <v>60.56</v>
      </c>
      <c r="L3" t="n">
        <v>1.25</v>
      </c>
      <c r="M3" t="n">
        <v>49</v>
      </c>
      <c r="N3" t="n">
        <v>72.76000000000001</v>
      </c>
      <c r="O3" t="n">
        <v>34097.72</v>
      </c>
      <c r="P3" t="n">
        <v>87.09999999999999</v>
      </c>
      <c r="Q3" t="n">
        <v>203.6</v>
      </c>
      <c r="R3" t="n">
        <v>46.17</v>
      </c>
      <c r="S3" t="n">
        <v>13.05</v>
      </c>
      <c r="T3" t="n">
        <v>16033.93</v>
      </c>
      <c r="U3" t="n">
        <v>0.28</v>
      </c>
      <c r="V3" t="n">
        <v>0.74</v>
      </c>
      <c r="W3" t="n">
        <v>0.14</v>
      </c>
      <c r="X3" t="n">
        <v>1.03</v>
      </c>
      <c r="Y3" t="n">
        <v>1</v>
      </c>
      <c r="Z3" t="n">
        <v>10</v>
      </c>
      <c r="AA3" t="n">
        <v>153.9644161108635</v>
      </c>
      <c r="AB3" t="n">
        <v>210.6609065534421</v>
      </c>
      <c r="AC3" t="n">
        <v>190.555725296481</v>
      </c>
      <c r="AD3" t="n">
        <v>153964.4161108635</v>
      </c>
      <c r="AE3" t="n">
        <v>210660.9065534421</v>
      </c>
      <c r="AF3" t="n">
        <v>3.018040601449543e-06</v>
      </c>
      <c r="AG3" t="n">
        <v>14</v>
      </c>
      <c r="AH3" t="n">
        <v>190555.725296481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10.0985</v>
      </c>
      <c r="E4" t="n">
        <v>9.9</v>
      </c>
      <c r="F4" t="n">
        <v>4.86</v>
      </c>
      <c r="G4" t="n">
        <v>7.11</v>
      </c>
      <c r="H4" t="n">
        <v>0.1</v>
      </c>
      <c r="I4" t="n">
        <v>41</v>
      </c>
      <c r="J4" t="n">
        <v>275.05</v>
      </c>
      <c r="K4" t="n">
        <v>60.56</v>
      </c>
      <c r="L4" t="n">
        <v>1.5</v>
      </c>
      <c r="M4" t="n">
        <v>39</v>
      </c>
      <c r="N4" t="n">
        <v>73</v>
      </c>
      <c r="O4" t="n">
        <v>34157.42</v>
      </c>
      <c r="P4" t="n">
        <v>83.38</v>
      </c>
      <c r="Q4" t="n">
        <v>203.57</v>
      </c>
      <c r="R4" t="n">
        <v>39.62</v>
      </c>
      <c r="S4" t="n">
        <v>13.05</v>
      </c>
      <c r="T4" t="n">
        <v>12809.91</v>
      </c>
      <c r="U4" t="n">
        <v>0.33</v>
      </c>
      <c r="V4" t="n">
        <v>0.77</v>
      </c>
      <c r="W4" t="n">
        <v>0.12</v>
      </c>
      <c r="X4" t="n">
        <v>0.82</v>
      </c>
      <c r="Y4" t="n">
        <v>1</v>
      </c>
      <c r="Z4" t="n">
        <v>10</v>
      </c>
      <c r="AA4" t="n">
        <v>141.0326025543183</v>
      </c>
      <c r="AB4" t="n">
        <v>192.9670287340364</v>
      </c>
      <c r="AC4" t="n">
        <v>174.5505263426403</v>
      </c>
      <c r="AD4" t="n">
        <v>141032.6025543183</v>
      </c>
      <c r="AE4" t="n">
        <v>192967.0287340364</v>
      </c>
      <c r="AF4" t="n">
        <v>3.240720818933097e-06</v>
      </c>
      <c r="AG4" t="n">
        <v>13</v>
      </c>
      <c r="AH4" t="n">
        <v>174550.5263426403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10.5476</v>
      </c>
      <c r="E5" t="n">
        <v>9.48</v>
      </c>
      <c r="F5" t="n">
        <v>4.75</v>
      </c>
      <c r="G5" t="n">
        <v>8.15</v>
      </c>
      <c r="H5" t="n">
        <v>0.11</v>
      </c>
      <c r="I5" t="n">
        <v>35</v>
      </c>
      <c r="J5" t="n">
        <v>275.54</v>
      </c>
      <c r="K5" t="n">
        <v>60.56</v>
      </c>
      <c r="L5" t="n">
        <v>1.75</v>
      </c>
      <c r="M5" t="n">
        <v>33</v>
      </c>
      <c r="N5" t="n">
        <v>73.23</v>
      </c>
      <c r="O5" t="n">
        <v>34217.22</v>
      </c>
      <c r="P5" t="n">
        <v>81.36</v>
      </c>
      <c r="Q5" t="n">
        <v>203.6</v>
      </c>
      <c r="R5" t="n">
        <v>36.34</v>
      </c>
      <c r="S5" t="n">
        <v>13.05</v>
      </c>
      <c r="T5" t="n">
        <v>11197.77</v>
      </c>
      <c r="U5" t="n">
        <v>0.36</v>
      </c>
      <c r="V5" t="n">
        <v>0.79</v>
      </c>
      <c r="W5" t="n">
        <v>0.11</v>
      </c>
      <c r="X5" t="n">
        <v>0.71</v>
      </c>
      <c r="Y5" t="n">
        <v>1</v>
      </c>
      <c r="Z5" t="n">
        <v>10</v>
      </c>
      <c r="AA5" t="n">
        <v>137.8037431616368</v>
      </c>
      <c r="AB5" t="n">
        <v>188.5491608657488</v>
      </c>
      <c r="AC5" t="n">
        <v>170.5542935831842</v>
      </c>
      <c r="AD5" t="n">
        <v>137803.7431616368</v>
      </c>
      <c r="AE5" t="n">
        <v>188549.1608657488</v>
      </c>
      <c r="AF5" t="n">
        <v>3.384841997304425e-06</v>
      </c>
      <c r="AG5" t="n">
        <v>13</v>
      </c>
      <c r="AH5" t="n">
        <v>170554.2935831842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10.9917</v>
      </c>
      <c r="E6" t="n">
        <v>9.1</v>
      </c>
      <c r="F6" t="n">
        <v>4.63</v>
      </c>
      <c r="G6" t="n">
        <v>9.26</v>
      </c>
      <c r="H6" t="n">
        <v>0.13</v>
      </c>
      <c r="I6" t="n">
        <v>30</v>
      </c>
      <c r="J6" t="n">
        <v>276.02</v>
      </c>
      <c r="K6" t="n">
        <v>60.56</v>
      </c>
      <c r="L6" t="n">
        <v>2</v>
      </c>
      <c r="M6" t="n">
        <v>28</v>
      </c>
      <c r="N6" t="n">
        <v>73.47</v>
      </c>
      <c r="O6" t="n">
        <v>34277.1</v>
      </c>
      <c r="P6" t="n">
        <v>79.17</v>
      </c>
      <c r="Q6" t="n">
        <v>203.62</v>
      </c>
      <c r="R6" t="n">
        <v>32.42</v>
      </c>
      <c r="S6" t="n">
        <v>13.05</v>
      </c>
      <c r="T6" t="n">
        <v>9264.23</v>
      </c>
      <c r="U6" t="n">
        <v>0.4</v>
      </c>
      <c r="V6" t="n">
        <v>0.8100000000000001</v>
      </c>
      <c r="W6" t="n">
        <v>0.1</v>
      </c>
      <c r="X6" t="n">
        <v>0.59</v>
      </c>
      <c r="Y6" t="n">
        <v>1</v>
      </c>
      <c r="Z6" t="n">
        <v>10</v>
      </c>
      <c r="AA6" t="n">
        <v>127.8135756670597</v>
      </c>
      <c r="AB6" t="n">
        <v>174.8801729645909</v>
      </c>
      <c r="AC6" t="n">
        <v>158.1898547027635</v>
      </c>
      <c r="AD6" t="n">
        <v>127813.5756670597</v>
      </c>
      <c r="AE6" t="n">
        <v>174880.172964591</v>
      </c>
      <c r="AF6" t="n">
        <v>3.52735862013833e-06</v>
      </c>
      <c r="AG6" t="n">
        <v>12</v>
      </c>
      <c r="AH6" t="n">
        <v>158189.8547027635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11.3579</v>
      </c>
      <c r="E7" t="n">
        <v>8.800000000000001</v>
      </c>
      <c r="F7" t="n">
        <v>4.55</v>
      </c>
      <c r="G7" t="n">
        <v>10.49</v>
      </c>
      <c r="H7" t="n">
        <v>0.14</v>
      </c>
      <c r="I7" t="n">
        <v>26</v>
      </c>
      <c r="J7" t="n">
        <v>276.51</v>
      </c>
      <c r="K7" t="n">
        <v>60.56</v>
      </c>
      <c r="L7" t="n">
        <v>2.25</v>
      </c>
      <c r="M7" t="n">
        <v>24</v>
      </c>
      <c r="N7" t="n">
        <v>73.70999999999999</v>
      </c>
      <c r="O7" t="n">
        <v>34337.08</v>
      </c>
      <c r="P7" t="n">
        <v>77.59</v>
      </c>
      <c r="Q7" t="n">
        <v>203.56</v>
      </c>
      <c r="R7" t="n">
        <v>29.7</v>
      </c>
      <c r="S7" t="n">
        <v>13.05</v>
      </c>
      <c r="T7" t="n">
        <v>7924.13</v>
      </c>
      <c r="U7" t="n">
        <v>0.44</v>
      </c>
      <c r="V7" t="n">
        <v>0.82</v>
      </c>
      <c r="W7" t="n">
        <v>0.1</v>
      </c>
      <c r="X7" t="n">
        <v>0.51</v>
      </c>
      <c r="Y7" t="n">
        <v>1</v>
      </c>
      <c r="Z7" t="n">
        <v>10</v>
      </c>
      <c r="AA7" t="n">
        <v>125.6103298624984</v>
      </c>
      <c r="AB7" t="n">
        <v>171.8655948544468</v>
      </c>
      <c r="AC7" t="n">
        <v>155.4629836964636</v>
      </c>
      <c r="AD7" t="n">
        <v>125610.3298624984</v>
      </c>
      <c r="AE7" t="n">
        <v>171865.5948544468</v>
      </c>
      <c r="AF7" t="n">
        <v>3.644876267699186e-06</v>
      </c>
      <c r="AG7" t="n">
        <v>12</v>
      </c>
      <c r="AH7" t="n">
        <v>155462.9836964636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11.6543</v>
      </c>
      <c r="E8" t="n">
        <v>8.58</v>
      </c>
      <c r="F8" t="n">
        <v>4.48</v>
      </c>
      <c r="G8" t="n">
        <v>11.68</v>
      </c>
      <c r="H8" t="n">
        <v>0.16</v>
      </c>
      <c r="I8" t="n">
        <v>23</v>
      </c>
      <c r="J8" t="n">
        <v>277</v>
      </c>
      <c r="K8" t="n">
        <v>60.56</v>
      </c>
      <c r="L8" t="n">
        <v>2.5</v>
      </c>
      <c r="M8" t="n">
        <v>21</v>
      </c>
      <c r="N8" t="n">
        <v>73.94</v>
      </c>
      <c r="O8" t="n">
        <v>34397.15</v>
      </c>
      <c r="P8" t="n">
        <v>76.31999999999999</v>
      </c>
      <c r="Q8" t="n">
        <v>203.7</v>
      </c>
      <c r="R8" t="n">
        <v>27.59</v>
      </c>
      <c r="S8" t="n">
        <v>13.05</v>
      </c>
      <c r="T8" t="n">
        <v>6885.56</v>
      </c>
      <c r="U8" t="n">
        <v>0.47</v>
      </c>
      <c r="V8" t="n">
        <v>0.83</v>
      </c>
      <c r="W8" t="n">
        <v>0.09</v>
      </c>
      <c r="X8" t="n">
        <v>0.44</v>
      </c>
      <c r="Y8" t="n">
        <v>1</v>
      </c>
      <c r="Z8" t="n">
        <v>10</v>
      </c>
      <c r="AA8" t="n">
        <v>123.9285700851142</v>
      </c>
      <c r="AB8" t="n">
        <v>169.5645369330259</v>
      </c>
      <c r="AC8" t="n">
        <v>153.3815355135073</v>
      </c>
      <c r="AD8" t="n">
        <v>123928.5700851142</v>
      </c>
      <c r="AE8" t="n">
        <v>169564.5369330259</v>
      </c>
      <c r="AF8" t="n">
        <v>3.739994319957617e-06</v>
      </c>
      <c r="AG8" t="n">
        <v>12</v>
      </c>
      <c r="AH8" t="n">
        <v>153381.5355135073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11.8604</v>
      </c>
      <c r="E9" t="n">
        <v>8.43</v>
      </c>
      <c r="F9" t="n">
        <v>4.43</v>
      </c>
      <c r="G9" t="n">
        <v>12.67</v>
      </c>
      <c r="H9" t="n">
        <v>0.18</v>
      </c>
      <c r="I9" t="n">
        <v>21</v>
      </c>
      <c r="J9" t="n">
        <v>277.48</v>
      </c>
      <c r="K9" t="n">
        <v>60.56</v>
      </c>
      <c r="L9" t="n">
        <v>2.75</v>
      </c>
      <c r="M9" t="n">
        <v>19</v>
      </c>
      <c r="N9" t="n">
        <v>74.18000000000001</v>
      </c>
      <c r="O9" t="n">
        <v>34457.31</v>
      </c>
      <c r="P9" t="n">
        <v>75.43000000000001</v>
      </c>
      <c r="Q9" t="n">
        <v>203.62</v>
      </c>
      <c r="R9" t="n">
        <v>26.21</v>
      </c>
      <c r="S9" t="n">
        <v>13.05</v>
      </c>
      <c r="T9" t="n">
        <v>6207.09</v>
      </c>
      <c r="U9" t="n">
        <v>0.5</v>
      </c>
      <c r="V9" t="n">
        <v>0.84</v>
      </c>
      <c r="W9" t="n">
        <v>0.09</v>
      </c>
      <c r="X9" t="n">
        <v>0.39</v>
      </c>
      <c r="Y9" t="n">
        <v>1</v>
      </c>
      <c r="Z9" t="n">
        <v>10</v>
      </c>
      <c r="AA9" t="n">
        <v>115.8521700840193</v>
      </c>
      <c r="AB9" t="n">
        <v>158.5140501459121</v>
      </c>
      <c r="AC9" t="n">
        <v>143.3856916758965</v>
      </c>
      <c r="AD9" t="n">
        <v>115852.1700840193</v>
      </c>
      <c r="AE9" t="n">
        <v>158514.0501459121</v>
      </c>
      <c r="AF9" t="n">
        <v>3.80613409921019e-06</v>
      </c>
      <c r="AG9" t="n">
        <v>11</v>
      </c>
      <c r="AH9" t="n">
        <v>143385.6916758965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12.1655</v>
      </c>
      <c r="E10" t="n">
        <v>8.220000000000001</v>
      </c>
      <c r="F10" t="n">
        <v>4.33</v>
      </c>
      <c r="G10" t="n">
        <v>13.66</v>
      </c>
      <c r="H10" t="n">
        <v>0.19</v>
      </c>
      <c r="I10" t="n">
        <v>19</v>
      </c>
      <c r="J10" t="n">
        <v>277.97</v>
      </c>
      <c r="K10" t="n">
        <v>60.56</v>
      </c>
      <c r="L10" t="n">
        <v>3</v>
      </c>
      <c r="M10" t="n">
        <v>17</v>
      </c>
      <c r="N10" t="n">
        <v>74.42</v>
      </c>
      <c r="O10" t="n">
        <v>34517.57</v>
      </c>
      <c r="P10" t="n">
        <v>73.48999999999999</v>
      </c>
      <c r="Q10" t="n">
        <v>203.57</v>
      </c>
      <c r="R10" t="n">
        <v>22.67</v>
      </c>
      <c r="S10" t="n">
        <v>13.05</v>
      </c>
      <c r="T10" t="n">
        <v>4444.1</v>
      </c>
      <c r="U10" t="n">
        <v>0.58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113.9608030937928</v>
      </c>
      <c r="AB10" t="n">
        <v>155.9261983886629</v>
      </c>
      <c r="AC10" t="n">
        <v>141.0448208582856</v>
      </c>
      <c r="AD10" t="n">
        <v>113960.8030937928</v>
      </c>
      <c r="AE10" t="n">
        <v>155926.1983886629</v>
      </c>
      <c r="AF10" t="n">
        <v>3.904044078103737e-06</v>
      </c>
      <c r="AG10" t="n">
        <v>11</v>
      </c>
      <c r="AH10" t="n">
        <v>141044.8208582856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12.0805</v>
      </c>
      <c r="E11" t="n">
        <v>8.279999999999999</v>
      </c>
      <c r="F11" t="n">
        <v>4.44</v>
      </c>
      <c r="G11" t="n">
        <v>14.79</v>
      </c>
      <c r="H11" t="n">
        <v>0.21</v>
      </c>
      <c r="I11" t="n">
        <v>18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75.31</v>
      </c>
      <c r="Q11" t="n">
        <v>203.59</v>
      </c>
      <c r="R11" t="n">
        <v>26.98</v>
      </c>
      <c r="S11" t="n">
        <v>13.05</v>
      </c>
      <c r="T11" t="n">
        <v>6606.95</v>
      </c>
      <c r="U11" t="n">
        <v>0.48</v>
      </c>
      <c r="V11" t="n">
        <v>0.84</v>
      </c>
      <c r="W11" t="n">
        <v>0.07000000000000001</v>
      </c>
      <c r="X11" t="n">
        <v>0.4</v>
      </c>
      <c r="Y11" t="n">
        <v>1</v>
      </c>
      <c r="Z11" t="n">
        <v>10</v>
      </c>
      <c r="AA11" t="n">
        <v>115.1146678519602</v>
      </c>
      <c r="AB11" t="n">
        <v>157.5049670557071</v>
      </c>
      <c r="AC11" t="n">
        <v>142.4729140595633</v>
      </c>
      <c r="AD11" t="n">
        <v>115114.6678519602</v>
      </c>
      <c r="AE11" t="n">
        <v>157504.9670557072</v>
      </c>
      <c r="AF11" t="n">
        <v>3.876766633967548e-06</v>
      </c>
      <c r="AG11" t="n">
        <v>11</v>
      </c>
      <c r="AH11" t="n">
        <v>142472.9140595633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12.2341</v>
      </c>
      <c r="E12" t="n">
        <v>8.17</v>
      </c>
      <c r="F12" t="n">
        <v>4.38</v>
      </c>
      <c r="G12" t="n">
        <v>15.48</v>
      </c>
      <c r="H12" t="n">
        <v>0.22</v>
      </c>
      <c r="I12" t="n">
        <v>17</v>
      </c>
      <c r="J12" t="n">
        <v>278.95</v>
      </c>
      <c r="K12" t="n">
        <v>60.56</v>
      </c>
      <c r="L12" t="n">
        <v>3.5</v>
      </c>
      <c r="M12" t="n">
        <v>15</v>
      </c>
      <c r="N12" t="n">
        <v>74.90000000000001</v>
      </c>
      <c r="O12" t="n">
        <v>34638.36</v>
      </c>
      <c r="P12" t="n">
        <v>74.33</v>
      </c>
      <c r="Q12" t="n">
        <v>203.57</v>
      </c>
      <c r="R12" t="n">
        <v>24.87</v>
      </c>
      <c r="S12" t="n">
        <v>13.05</v>
      </c>
      <c r="T12" t="n">
        <v>5554.16</v>
      </c>
      <c r="U12" t="n">
        <v>0.52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114.1686141600911</v>
      </c>
      <c r="AB12" t="n">
        <v>156.2105346575492</v>
      </c>
      <c r="AC12" t="n">
        <v>141.3020204727379</v>
      </c>
      <c r="AD12" t="n">
        <v>114168.614160091</v>
      </c>
      <c r="AE12" t="n">
        <v>156210.5346575492</v>
      </c>
      <c r="AF12" t="n">
        <v>3.92605858007718e-06</v>
      </c>
      <c r="AG12" t="n">
        <v>11</v>
      </c>
      <c r="AH12" t="n">
        <v>141302.0204727379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12.4796</v>
      </c>
      <c r="E13" t="n">
        <v>8.01</v>
      </c>
      <c r="F13" t="n">
        <v>4.33</v>
      </c>
      <c r="G13" t="n">
        <v>17.31</v>
      </c>
      <c r="H13" t="n">
        <v>0.24</v>
      </c>
      <c r="I13" t="n">
        <v>15</v>
      </c>
      <c r="J13" t="n">
        <v>279.44</v>
      </c>
      <c r="K13" t="n">
        <v>60.56</v>
      </c>
      <c r="L13" t="n">
        <v>3.75</v>
      </c>
      <c r="M13" t="n">
        <v>13</v>
      </c>
      <c r="N13" t="n">
        <v>75.14</v>
      </c>
      <c r="O13" t="n">
        <v>34698.9</v>
      </c>
      <c r="P13" t="n">
        <v>73.17</v>
      </c>
      <c r="Q13" t="n">
        <v>203.57</v>
      </c>
      <c r="R13" t="n">
        <v>23.04</v>
      </c>
      <c r="S13" t="n">
        <v>13.05</v>
      </c>
      <c r="T13" t="n">
        <v>4650.32</v>
      </c>
      <c r="U13" t="n">
        <v>0.57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112.914611294752</v>
      </c>
      <c r="AB13" t="n">
        <v>154.4947526144913</v>
      </c>
      <c r="AC13" t="n">
        <v>139.7499902597536</v>
      </c>
      <c r="AD13" t="n">
        <v>112914.611294752</v>
      </c>
      <c r="AE13" t="n">
        <v>154494.7526144913</v>
      </c>
      <c r="AF13" t="n">
        <v>4.004842256964646e-06</v>
      </c>
      <c r="AG13" t="n">
        <v>11</v>
      </c>
      <c r="AH13" t="n">
        <v>139749.9902597537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12.6028</v>
      </c>
      <c r="E14" t="n">
        <v>7.93</v>
      </c>
      <c r="F14" t="n">
        <v>4.3</v>
      </c>
      <c r="G14" t="n">
        <v>18.44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72.65000000000001</v>
      </c>
      <c r="Q14" t="n">
        <v>203.56</v>
      </c>
      <c r="R14" t="n">
        <v>22.17</v>
      </c>
      <c r="S14" t="n">
        <v>13.05</v>
      </c>
      <c r="T14" t="n">
        <v>4221.51</v>
      </c>
      <c r="U14" t="n">
        <v>0.59</v>
      </c>
      <c r="V14" t="n">
        <v>0.87</v>
      </c>
      <c r="W14" t="n">
        <v>0.08</v>
      </c>
      <c r="X14" t="n">
        <v>0.26</v>
      </c>
      <c r="Y14" t="n">
        <v>1</v>
      </c>
      <c r="Z14" t="n">
        <v>10</v>
      </c>
      <c r="AA14" t="n">
        <v>112.3271031921297</v>
      </c>
      <c r="AB14" t="n">
        <v>153.6908981094556</v>
      </c>
      <c r="AC14" t="n">
        <v>139.0228545004614</v>
      </c>
      <c r="AD14" t="n">
        <v>112327.1031921297</v>
      </c>
      <c r="AE14" t="n">
        <v>153690.8981094556</v>
      </c>
      <c r="AF14" t="n">
        <v>4.044378505406747e-06</v>
      </c>
      <c r="AG14" t="n">
        <v>11</v>
      </c>
      <c r="AH14" t="n">
        <v>139022.8545004614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12.5936</v>
      </c>
      <c r="E15" t="n">
        <v>7.94</v>
      </c>
      <c r="F15" t="n">
        <v>4.31</v>
      </c>
      <c r="G15" t="n">
        <v>18.46</v>
      </c>
      <c r="H15" t="n">
        <v>0.27</v>
      </c>
      <c r="I15" t="n">
        <v>14</v>
      </c>
      <c r="J15" t="n">
        <v>280.43</v>
      </c>
      <c r="K15" t="n">
        <v>60.56</v>
      </c>
      <c r="L15" t="n">
        <v>4.25</v>
      </c>
      <c r="M15" t="n">
        <v>12</v>
      </c>
      <c r="N15" t="n">
        <v>75.62</v>
      </c>
      <c r="O15" t="n">
        <v>34820.27</v>
      </c>
      <c r="P15" t="n">
        <v>72.72</v>
      </c>
      <c r="Q15" t="n">
        <v>203.56</v>
      </c>
      <c r="R15" t="n">
        <v>22.44</v>
      </c>
      <c r="S15" t="n">
        <v>13.05</v>
      </c>
      <c r="T15" t="n">
        <v>4353.82</v>
      </c>
      <c r="U15" t="n">
        <v>0.58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112.3894973575911</v>
      </c>
      <c r="AB15" t="n">
        <v>153.7762685592762</v>
      </c>
      <c r="AC15" t="n">
        <v>139.1000773143693</v>
      </c>
      <c r="AD15" t="n">
        <v>112389.4973575911</v>
      </c>
      <c r="AE15" t="n">
        <v>153776.2685592762</v>
      </c>
      <c r="AF15" t="n">
        <v>4.041426123217889e-06</v>
      </c>
      <c r="AG15" t="n">
        <v>11</v>
      </c>
      <c r="AH15" t="n">
        <v>139100.0773143694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12.6993</v>
      </c>
      <c r="E16" t="n">
        <v>7.87</v>
      </c>
      <c r="F16" t="n">
        <v>4.29</v>
      </c>
      <c r="G16" t="n">
        <v>19.82</v>
      </c>
      <c r="H16" t="n">
        <v>0.29</v>
      </c>
      <c r="I16" t="n">
        <v>13</v>
      </c>
      <c r="J16" t="n">
        <v>280.92</v>
      </c>
      <c r="K16" t="n">
        <v>60.56</v>
      </c>
      <c r="L16" t="n">
        <v>4.5</v>
      </c>
      <c r="M16" t="n">
        <v>11</v>
      </c>
      <c r="N16" t="n">
        <v>75.87</v>
      </c>
      <c r="O16" t="n">
        <v>34881.09</v>
      </c>
      <c r="P16" t="n">
        <v>72.28</v>
      </c>
      <c r="Q16" t="n">
        <v>203.56</v>
      </c>
      <c r="R16" t="n">
        <v>22.01</v>
      </c>
      <c r="S16" t="n">
        <v>13.05</v>
      </c>
      <c r="T16" t="n">
        <v>4145.67</v>
      </c>
      <c r="U16" t="n">
        <v>0.59</v>
      </c>
      <c r="V16" t="n">
        <v>0.87</v>
      </c>
      <c r="W16" t="n">
        <v>0.07000000000000001</v>
      </c>
      <c r="X16" t="n">
        <v>0.25</v>
      </c>
      <c r="Y16" t="n">
        <v>1</v>
      </c>
      <c r="Z16" t="n">
        <v>10</v>
      </c>
      <c r="AA16" t="n">
        <v>111.9002697294668</v>
      </c>
      <c r="AB16" t="n">
        <v>153.1068857352772</v>
      </c>
      <c r="AC16" t="n">
        <v>138.4945794476079</v>
      </c>
      <c r="AD16" t="n">
        <v>111900.2697294668</v>
      </c>
      <c r="AE16" t="n">
        <v>153106.8857352772</v>
      </c>
      <c r="AF16" t="n">
        <v>4.07534642727901e-06</v>
      </c>
      <c r="AG16" t="n">
        <v>11</v>
      </c>
      <c r="AH16" t="n">
        <v>138494.5794476079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12.8448</v>
      </c>
      <c r="E17" t="n">
        <v>7.79</v>
      </c>
      <c r="F17" t="n">
        <v>4.26</v>
      </c>
      <c r="G17" t="n">
        <v>21.29</v>
      </c>
      <c r="H17" t="n">
        <v>0.3</v>
      </c>
      <c r="I17" t="n">
        <v>12</v>
      </c>
      <c r="J17" t="n">
        <v>281.41</v>
      </c>
      <c r="K17" t="n">
        <v>60.56</v>
      </c>
      <c r="L17" t="n">
        <v>4.75</v>
      </c>
      <c r="M17" t="n">
        <v>10</v>
      </c>
      <c r="N17" t="n">
        <v>76.11</v>
      </c>
      <c r="O17" t="n">
        <v>34942.02</v>
      </c>
      <c r="P17" t="n">
        <v>71.61</v>
      </c>
      <c r="Q17" t="n">
        <v>203.57</v>
      </c>
      <c r="R17" t="n">
        <v>20.76</v>
      </c>
      <c r="S17" t="n">
        <v>13.05</v>
      </c>
      <c r="T17" t="n">
        <v>3522.75</v>
      </c>
      <c r="U17" t="n">
        <v>0.63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111.2110473889012</v>
      </c>
      <c r="AB17" t="n">
        <v>152.1638613225721</v>
      </c>
      <c r="AC17" t="n">
        <v>137.641555961308</v>
      </c>
      <c r="AD17" t="n">
        <v>111211.0473889012</v>
      </c>
      <c r="AE17" t="n">
        <v>152163.8613225721</v>
      </c>
      <c r="AF17" t="n">
        <v>4.122038993418018e-06</v>
      </c>
      <c r="AG17" t="n">
        <v>11</v>
      </c>
      <c r="AH17" t="n">
        <v>137641.555961308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12.8365</v>
      </c>
      <c r="E18" t="n">
        <v>7.79</v>
      </c>
      <c r="F18" t="n">
        <v>4.26</v>
      </c>
      <c r="G18" t="n">
        <v>21.31</v>
      </c>
      <c r="H18" t="n">
        <v>0.32</v>
      </c>
      <c r="I18" t="n">
        <v>12</v>
      </c>
      <c r="J18" t="n">
        <v>281.91</v>
      </c>
      <c r="K18" t="n">
        <v>60.56</v>
      </c>
      <c r="L18" t="n">
        <v>5</v>
      </c>
      <c r="M18" t="n">
        <v>10</v>
      </c>
      <c r="N18" t="n">
        <v>76.34999999999999</v>
      </c>
      <c r="O18" t="n">
        <v>35003.04</v>
      </c>
      <c r="P18" t="n">
        <v>71.59999999999999</v>
      </c>
      <c r="Q18" t="n">
        <v>203.56</v>
      </c>
      <c r="R18" t="n">
        <v>21</v>
      </c>
      <c r="S18" t="n">
        <v>13.05</v>
      </c>
      <c r="T18" t="n">
        <v>3644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111.2283218146618</v>
      </c>
      <c r="AB18" t="n">
        <v>152.1874969539916</v>
      </c>
      <c r="AC18" t="n">
        <v>137.6629358412377</v>
      </c>
      <c r="AD18" t="n">
        <v>111228.3218146618</v>
      </c>
      <c r="AE18" t="n">
        <v>152187.4969539916</v>
      </c>
      <c r="AF18" t="n">
        <v>4.119375431225895e-06</v>
      </c>
      <c r="AG18" t="n">
        <v>11</v>
      </c>
      <c r="AH18" t="n">
        <v>137662.9358412377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12.9683</v>
      </c>
      <c r="E19" t="n">
        <v>7.71</v>
      </c>
      <c r="F19" t="n">
        <v>4.24</v>
      </c>
      <c r="G19" t="n">
        <v>23.1</v>
      </c>
      <c r="H19" t="n">
        <v>0.33</v>
      </c>
      <c r="I19" t="n">
        <v>11</v>
      </c>
      <c r="J19" t="n">
        <v>282.4</v>
      </c>
      <c r="K19" t="n">
        <v>60.56</v>
      </c>
      <c r="L19" t="n">
        <v>5.25</v>
      </c>
      <c r="M19" t="n">
        <v>9</v>
      </c>
      <c r="N19" t="n">
        <v>76.59999999999999</v>
      </c>
      <c r="O19" t="n">
        <v>35064.15</v>
      </c>
      <c r="P19" t="n">
        <v>70.97</v>
      </c>
      <c r="Q19" t="n">
        <v>203.62</v>
      </c>
      <c r="R19" t="n">
        <v>20.05</v>
      </c>
      <c r="S19" t="n">
        <v>13.05</v>
      </c>
      <c r="T19" t="n">
        <v>3174.14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110.6119765300925</v>
      </c>
      <c r="AB19" t="n">
        <v>151.3441861444094</v>
      </c>
      <c r="AC19" t="n">
        <v>136.9001094317276</v>
      </c>
      <c r="AD19" t="n">
        <v>110611.9765300925</v>
      </c>
      <c r="AE19" t="n">
        <v>151344.1861444094</v>
      </c>
      <c r="AF19" t="n">
        <v>4.161671515192363e-06</v>
      </c>
      <c r="AG19" t="n">
        <v>11</v>
      </c>
      <c r="AH19" t="n">
        <v>136900.1094317276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12.9669</v>
      </c>
      <c r="E20" t="n">
        <v>7.71</v>
      </c>
      <c r="F20" t="n">
        <v>4.24</v>
      </c>
      <c r="G20" t="n">
        <v>23.11</v>
      </c>
      <c r="H20" t="n">
        <v>0.35</v>
      </c>
      <c r="I20" t="n">
        <v>11</v>
      </c>
      <c r="J20" t="n">
        <v>282.9</v>
      </c>
      <c r="K20" t="n">
        <v>60.56</v>
      </c>
      <c r="L20" t="n">
        <v>5.5</v>
      </c>
      <c r="M20" t="n">
        <v>9</v>
      </c>
      <c r="N20" t="n">
        <v>76.84999999999999</v>
      </c>
      <c r="O20" t="n">
        <v>35125.37</v>
      </c>
      <c r="P20" t="n">
        <v>70.97</v>
      </c>
      <c r="Q20" t="n">
        <v>203.56</v>
      </c>
      <c r="R20" t="n">
        <v>20.09</v>
      </c>
      <c r="S20" t="n">
        <v>13.05</v>
      </c>
      <c r="T20" t="n">
        <v>3196.87</v>
      </c>
      <c r="U20" t="n">
        <v>0.65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110.6155042020727</v>
      </c>
      <c r="AB20" t="n">
        <v>151.3490128608427</v>
      </c>
      <c r="AC20" t="n">
        <v>136.9044754931188</v>
      </c>
      <c r="AD20" t="n">
        <v>110615.5042020727</v>
      </c>
      <c r="AE20" t="n">
        <v>151349.0128608427</v>
      </c>
      <c r="AF20" t="n">
        <v>4.161222239641885e-06</v>
      </c>
      <c r="AG20" t="n">
        <v>11</v>
      </c>
      <c r="AH20" t="n">
        <v>136904.4754931188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13.1521</v>
      </c>
      <c r="E21" t="n">
        <v>7.6</v>
      </c>
      <c r="F21" t="n">
        <v>4.18</v>
      </c>
      <c r="G21" t="n">
        <v>25.08</v>
      </c>
      <c r="H21" t="n">
        <v>0.36</v>
      </c>
      <c r="I21" t="n">
        <v>10</v>
      </c>
      <c r="J21" t="n">
        <v>283.4</v>
      </c>
      <c r="K21" t="n">
        <v>60.56</v>
      </c>
      <c r="L21" t="n">
        <v>5.75</v>
      </c>
      <c r="M21" t="n">
        <v>8</v>
      </c>
      <c r="N21" t="n">
        <v>77.09</v>
      </c>
      <c r="O21" t="n">
        <v>35186.68</v>
      </c>
      <c r="P21" t="n">
        <v>69.97</v>
      </c>
      <c r="Q21" t="n">
        <v>203.56</v>
      </c>
      <c r="R21" t="n">
        <v>18.11</v>
      </c>
      <c r="S21" t="n">
        <v>13.05</v>
      </c>
      <c r="T21" t="n">
        <v>2210.33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102.7488586469333</v>
      </c>
      <c r="AB21" t="n">
        <v>140.5855213603981</v>
      </c>
      <c r="AC21" t="n">
        <v>127.168236514818</v>
      </c>
      <c r="AD21" t="n">
        <v>102748.8586469333</v>
      </c>
      <c r="AE21" t="n">
        <v>140585.5213603981</v>
      </c>
      <c r="AF21" t="n">
        <v>4.22065497674803e-06</v>
      </c>
      <c r="AG21" t="n">
        <v>10</v>
      </c>
      <c r="AH21" t="n">
        <v>127168.236514818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13.1</v>
      </c>
      <c r="E22" t="n">
        <v>7.63</v>
      </c>
      <c r="F22" t="n">
        <v>4.21</v>
      </c>
      <c r="G22" t="n">
        <v>25.26</v>
      </c>
      <c r="H22" t="n">
        <v>0.38</v>
      </c>
      <c r="I22" t="n">
        <v>10</v>
      </c>
      <c r="J22" t="n">
        <v>283.9</v>
      </c>
      <c r="K22" t="n">
        <v>60.56</v>
      </c>
      <c r="L22" t="n">
        <v>6</v>
      </c>
      <c r="M22" t="n">
        <v>8</v>
      </c>
      <c r="N22" t="n">
        <v>77.34</v>
      </c>
      <c r="O22" t="n">
        <v>35248.1</v>
      </c>
      <c r="P22" t="n">
        <v>70.31</v>
      </c>
      <c r="Q22" t="n">
        <v>203.56</v>
      </c>
      <c r="R22" t="n">
        <v>19.43</v>
      </c>
      <c r="S22" t="n">
        <v>13.05</v>
      </c>
      <c r="T22" t="n">
        <v>2868.4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103.0366808808122</v>
      </c>
      <c r="AB22" t="n">
        <v>140.9793324386117</v>
      </c>
      <c r="AC22" t="n">
        <v>127.5244628164444</v>
      </c>
      <c r="AD22" t="n">
        <v>103036.6808808122</v>
      </c>
      <c r="AE22" t="n">
        <v>140979.3324386117</v>
      </c>
      <c r="AF22" t="n">
        <v>4.203935508048084e-06</v>
      </c>
      <c r="AG22" t="n">
        <v>10</v>
      </c>
      <c r="AH22" t="n">
        <v>127524.4628164444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13.0634</v>
      </c>
      <c r="E23" t="n">
        <v>7.66</v>
      </c>
      <c r="F23" t="n">
        <v>4.23</v>
      </c>
      <c r="G23" t="n">
        <v>25.39</v>
      </c>
      <c r="H23" t="n">
        <v>0.39</v>
      </c>
      <c r="I23" t="n">
        <v>10</v>
      </c>
      <c r="J23" t="n">
        <v>284.4</v>
      </c>
      <c r="K23" t="n">
        <v>60.56</v>
      </c>
      <c r="L23" t="n">
        <v>6.25</v>
      </c>
      <c r="M23" t="n">
        <v>8</v>
      </c>
      <c r="N23" t="n">
        <v>77.59</v>
      </c>
      <c r="O23" t="n">
        <v>35309.61</v>
      </c>
      <c r="P23" t="n">
        <v>70.42</v>
      </c>
      <c r="Q23" t="n">
        <v>203.56</v>
      </c>
      <c r="R23" t="n">
        <v>20</v>
      </c>
      <c r="S23" t="n">
        <v>13.05</v>
      </c>
      <c r="T23" t="n">
        <v>3153.45</v>
      </c>
      <c r="U23" t="n">
        <v>0.65</v>
      </c>
      <c r="V23" t="n">
        <v>0.88</v>
      </c>
      <c r="W23" t="n">
        <v>0.07000000000000001</v>
      </c>
      <c r="X23" t="n">
        <v>0.19</v>
      </c>
      <c r="Y23" t="n">
        <v>1</v>
      </c>
      <c r="Z23" t="n">
        <v>10</v>
      </c>
      <c r="AA23" t="n">
        <v>103.185843979538</v>
      </c>
      <c r="AB23" t="n">
        <v>141.1834239708998</v>
      </c>
      <c r="AC23" t="n">
        <v>127.7090761393353</v>
      </c>
      <c r="AD23" t="n">
        <v>103185.843979538</v>
      </c>
      <c r="AE23" t="n">
        <v>141183.4239708998</v>
      </c>
      <c r="AF23" t="n">
        <v>4.192190161514148e-06</v>
      </c>
      <c r="AG23" t="n">
        <v>10</v>
      </c>
      <c r="AH23" t="n">
        <v>127709.0761393353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13.1931</v>
      </c>
      <c r="E24" t="n">
        <v>7.58</v>
      </c>
      <c r="F24" t="n">
        <v>4.21</v>
      </c>
      <c r="G24" t="n">
        <v>28.06</v>
      </c>
      <c r="H24" t="n">
        <v>0.41</v>
      </c>
      <c r="I24" t="n">
        <v>9</v>
      </c>
      <c r="J24" t="n">
        <v>284.89</v>
      </c>
      <c r="K24" t="n">
        <v>60.56</v>
      </c>
      <c r="L24" t="n">
        <v>6.5</v>
      </c>
      <c r="M24" t="n">
        <v>7</v>
      </c>
      <c r="N24" t="n">
        <v>77.84</v>
      </c>
      <c r="O24" t="n">
        <v>35371.22</v>
      </c>
      <c r="P24" t="n">
        <v>70.08</v>
      </c>
      <c r="Q24" t="n">
        <v>203.58</v>
      </c>
      <c r="R24" t="n">
        <v>19.34</v>
      </c>
      <c r="S24" t="n">
        <v>13.05</v>
      </c>
      <c r="T24" t="n">
        <v>2828.68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102.7156369449246</v>
      </c>
      <c r="AB24" t="n">
        <v>140.5400659620718</v>
      </c>
      <c r="AC24" t="n">
        <v>127.1271193159109</v>
      </c>
      <c r="AD24" t="n">
        <v>102715.6369449246</v>
      </c>
      <c r="AE24" t="n">
        <v>140540.0659620718</v>
      </c>
      <c r="AF24" t="n">
        <v>4.233812332154898e-06</v>
      </c>
      <c r="AG24" t="n">
        <v>10</v>
      </c>
      <c r="AH24" t="n">
        <v>127127.1193159109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13.2047</v>
      </c>
      <c r="E25" t="n">
        <v>7.57</v>
      </c>
      <c r="F25" t="n">
        <v>4.2</v>
      </c>
      <c r="G25" t="n">
        <v>28.01</v>
      </c>
      <c r="H25" t="n">
        <v>0.42</v>
      </c>
      <c r="I25" t="n">
        <v>9</v>
      </c>
      <c r="J25" t="n">
        <v>285.39</v>
      </c>
      <c r="K25" t="n">
        <v>60.56</v>
      </c>
      <c r="L25" t="n">
        <v>6.75</v>
      </c>
      <c r="M25" t="n">
        <v>7</v>
      </c>
      <c r="N25" t="n">
        <v>78.09</v>
      </c>
      <c r="O25" t="n">
        <v>35432.93</v>
      </c>
      <c r="P25" t="n">
        <v>69.98</v>
      </c>
      <c r="Q25" t="n">
        <v>203.56</v>
      </c>
      <c r="R25" t="n">
        <v>19.02</v>
      </c>
      <c r="S25" t="n">
        <v>13.05</v>
      </c>
      <c r="T25" t="n">
        <v>2672.19</v>
      </c>
      <c r="U25" t="n">
        <v>0.6899999999999999</v>
      </c>
      <c r="V25" t="n">
        <v>0.89</v>
      </c>
      <c r="W25" t="n">
        <v>0.07000000000000001</v>
      </c>
      <c r="X25" t="n">
        <v>0.16</v>
      </c>
      <c r="Y25" t="n">
        <v>1</v>
      </c>
      <c r="Z25" t="n">
        <v>10</v>
      </c>
      <c r="AA25" t="n">
        <v>102.6398523097818</v>
      </c>
      <c r="AB25" t="n">
        <v>140.4363740808872</v>
      </c>
      <c r="AC25" t="n">
        <v>127.0333236423341</v>
      </c>
      <c r="AD25" t="n">
        <v>102639.8523097818</v>
      </c>
      <c r="AE25" t="n">
        <v>140436.3740808872</v>
      </c>
      <c r="AF25" t="n">
        <v>4.237534901001719e-06</v>
      </c>
      <c r="AG25" t="n">
        <v>10</v>
      </c>
      <c r="AH25" t="n">
        <v>127033.3236423341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13.1955</v>
      </c>
      <c r="E26" t="n">
        <v>7.58</v>
      </c>
      <c r="F26" t="n">
        <v>4.21</v>
      </c>
      <c r="G26" t="n">
        <v>28.05</v>
      </c>
      <c r="H26" t="n">
        <v>0.44</v>
      </c>
      <c r="I26" t="n">
        <v>9</v>
      </c>
      <c r="J26" t="n">
        <v>285.9</v>
      </c>
      <c r="K26" t="n">
        <v>60.56</v>
      </c>
      <c r="L26" t="n">
        <v>7</v>
      </c>
      <c r="M26" t="n">
        <v>7</v>
      </c>
      <c r="N26" t="n">
        <v>78.34</v>
      </c>
      <c r="O26" t="n">
        <v>35494.74</v>
      </c>
      <c r="P26" t="n">
        <v>69.91</v>
      </c>
      <c r="Q26" t="n">
        <v>203.57</v>
      </c>
      <c r="R26" t="n">
        <v>19.24</v>
      </c>
      <c r="S26" t="n">
        <v>13.05</v>
      </c>
      <c r="T26" t="n">
        <v>2781.19</v>
      </c>
      <c r="U26" t="n">
        <v>0.68</v>
      </c>
      <c r="V26" t="n">
        <v>0.89</v>
      </c>
      <c r="W26" t="n">
        <v>0.07000000000000001</v>
      </c>
      <c r="X26" t="n">
        <v>0.17</v>
      </c>
      <c r="Y26" t="n">
        <v>1</v>
      </c>
      <c r="Z26" t="n">
        <v>10</v>
      </c>
      <c r="AA26" t="n">
        <v>102.6397562295971</v>
      </c>
      <c r="AB26" t="n">
        <v>140.4362426197398</v>
      </c>
      <c r="AC26" t="n">
        <v>127.0332047276541</v>
      </c>
      <c r="AD26" t="n">
        <v>102639.7562295971</v>
      </c>
      <c r="AE26" t="n">
        <v>140436.2426197398</v>
      </c>
      <c r="AF26" t="n">
        <v>4.234582518812862e-06</v>
      </c>
      <c r="AG26" t="n">
        <v>10</v>
      </c>
      <c r="AH26" t="n">
        <v>127033.2047276541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13.3264</v>
      </c>
      <c r="E27" t="n">
        <v>7.5</v>
      </c>
      <c r="F27" t="n">
        <v>4.18</v>
      </c>
      <c r="G27" t="n">
        <v>31.39</v>
      </c>
      <c r="H27" t="n">
        <v>0.45</v>
      </c>
      <c r="I27" t="n">
        <v>8</v>
      </c>
      <c r="J27" t="n">
        <v>286.4</v>
      </c>
      <c r="K27" t="n">
        <v>60.56</v>
      </c>
      <c r="L27" t="n">
        <v>7.25</v>
      </c>
      <c r="M27" t="n">
        <v>6</v>
      </c>
      <c r="N27" t="n">
        <v>78.59</v>
      </c>
      <c r="O27" t="n">
        <v>35556.78</v>
      </c>
      <c r="P27" t="n">
        <v>69.41</v>
      </c>
      <c r="Q27" t="n">
        <v>203.56</v>
      </c>
      <c r="R27" t="n">
        <v>18.56</v>
      </c>
      <c r="S27" t="n">
        <v>13.05</v>
      </c>
      <c r="T27" t="n">
        <v>2444.61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102.1047420539086</v>
      </c>
      <c r="AB27" t="n">
        <v>139.7042126214036</v>
      </c>
      <c r="AC27" t="n">
        <v>126.3710386449483</v>
      </c>
      <c r="AD27" t="n">
        <v>102104.7420539086</v>
      </c>
      <c r="AE27" t="n">
        <v>139704.2126214036</v>
      </c>
      <c r="AF27" t="n">
        <v>4.276589782782593e-06</v>
      </c>
      <c r="AG27" t="n">
        <v>10</v>
      </c>
      <c r="AH27" t="n">
        <v>126371.0386449483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13.3274</v>
      </c>
      <c r="E28" t="n">
        <v>7.5</v>
      </c>
      <c r="F28" t="n">
        <v>4.18</v>
      </c>
      <c r="G28" t="n">
        <v>31.38</v>
      </c>
      <c r="H28" t="n">
        <v>0.47</v>
      </c>
      <c r="I28" t="n">
        <v>8</v>
      </c>
      <c r="J28" t="n">
        <v>286.9</v>
      </c>
      <c r="K28" t="n">
        <v>60.56</v>
      </c>
      <c r="L28" t="n">
        <v>7.5</v>
      </c>
      <c r="M28" t="n">
        <v>6</v>
      </c>
      <c r="N28" t="n">
        <v>78.84999999999999</v>
      </c>
      <c r="O28" t="n">
        <v>35618.8</v>
      </c>
      <c r="P28" t="n">
        <v>69.31</v>
      </c>
      <c r="Q28" t="n">
        <v>203.56</v>
      </c>
      <c r="R28" t="n">
        <v>18.52</v>
      </c>
      <c r="S28" t="n">
        <v>13.05</v>
      </c>
      <c r="T28" t="n">
        <v>2422.87</v>
      </c>
      <c r="U28" t="n">
        <v>0.7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102.0615742526416</v>
      </c>
      <c r="AB28" t="n">
        <v>139.6451485312811</v>
      </c>
      <c r="AC28" t="n">
        <v>126.3176115486902</v>
      </c>
      <c r="AD28" t="n">
        <v>102061.5742526416</v>
      </c>
      <c r="AE28" t="n">
        <v>139645.1485312811</v>
      </c>
      <c r="AF28" t="n">
        <v>4.276910693890079e-06</v>
      </c>
      <c r="AG28" t="n">
        <v>10</v>
      </c>
      <c r="AH28" t="n">
        <v>126317.6115486902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13.3338</v>
      </c>
      <c r="E29" t="n">
        <v>7.5</v>
      </c>
      <c r="F29" t="n">
        <v>4.18</v>
      </c>
      <c r="G29" t="n">
        <v>31.36</v>
      </c>
      <c r="H29" t="n">
        <v>0.48</v>
      </c>
      <c r="I29" t="n">
        <v>8</v>
      </c>
      <c r="J29" t="n">
        <v>287.41</v>
      </c>
      <c r="K29" t="n">
        <v>60.56</v>
      </c>
      <c r="L29" t="n">
        <v>7.75</v>
      </c>
      <c r="M29" t="n">
        <v>6</v>
      </c>
      <c r="N29" t="n">
        <v>79.09999999999999</v>
      </c>
      <c r="O29" t="n">
        <v>35680.92</v>
      </c>
      <c r="P29" t="n">
        <v>69.09999999999999</v>
      </c>
      <c r="Q29" t="n">
        <v>203.59</v>
      </c>
      <c r="R29" t="n">
        <v>18.43</v>
      </c>
      <c r="S29" t="n">
        <v>13.05</v>
      </c>
      <c r="T29" t="n">
        <v>2381.63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101.9609506725854</v>
      </c>
      <c r="AB29" t="n">
        <v>139.5074709098492</v>
      </c>
      <c r="AC29" t="n">
        <v>126.1930736862159</v>
      </c>
      <c r="AD29" t="n">
        <v>101960.9506725854</v>
      </c>
      <c r="AE29" t="n">
        <v>139507.4709098492</v>
      </c>
      <c r="AF29" t="n">
        <v>4.278964524977981e-06</v>
      </c>
      <c r="AG29" t="n">
        <v>10</v>
      </c>
      <c r="AH29" t="n">
        <v>126193.0736862159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13.3328</v>
      </c>
      <c r="E30" t="n">
        <v>7.5</v>
      </c>
      <c r="F30" t="n">
        <v>4.18</v>
      </c>
      <c r="G30" t="n">
        <v>31.36</v>
      </c>
      <c r="H30" t="n">
        <v>0.49</v>
      </c>
      <c r="I30" t="n">
        <v>8</v>
      </c>
      <c r="J30" t="n">
        <v>287.91</v>
      </c>
      <c r="K30" t="n">
        <v>60.56</v>
      </c>
      <c r="L30" t="n">
        <v>8</v>
      </c>
      <c r="M30" t="n">
        <v>6</v>
      </c>
      <c r="N30" t="n">
        <v>79.36</v>
      </c>
      <c r="O30" t="n">
        <v>35743.15</v>
      </c>
      <c r="P30" t="n">
        <v>68.94</v>
      </c>
      <c r="Q30" t="n">
        <v>203.57</v>
      </c>
      <c r="R30" t="n">
        <v>18.38</v>
      </c>
      <c r="S30" t="n">
        <v>13.05</v>
      </c>
      <c r="T30" t="n">
        <v>2354.57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101.8979677684553</v>
      </c>
      <c r="AB30" t="n">
        <v>139.4212949218089</v>
      </c>
      <c r="AC30" t="n">
        <v>126.1151222135254</v>
      </c>
      <c r="AD30" t="n">
        <v>101897.9677684553</v>
      </c>
      <c r="AE30" t="n">
        <v>139421.2949218089</v>
      </c>
      <c r="AF30" t="n">
        <v>4.278643613870495e-06</v>
      </c>
      <c r="AG30" t="n">
        <v>10</v>
      </c>
      <c r="AH30" t="n">
        <v>126115.1222135253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13.4842</v>
      </c>
      <c r="E31" t="n">
        <v>7.42</v>
      </c>
      <c r="F31" t="n">
        <v>4.15</v>
      </c>
      <c r="G31" t="n">
        <v>35.57</v>
      </c>
      <c r="H31" t="n">
        <v>0.51</v>
      </c>
      <c r="I31" t="n">
        <v>7</v>
      </c>
      <c r="J31" t="n">
        <v>288.42</v>
      </c>
      <c r="K31" t="n">
        <v>60.56</v>
      </c>
      <c r="L31" t="n">
        <v>8.25</v>
      </c>
      <c r="M31" t="n">
        <v>5</v>
      </c>
      <c r="N31" t="n">
        <v>79.61</v>
      </c>
      <c r="O31" t="n">
        <v>35805.48</v>
      </c>
      <c r="P31" t="n">
        <v>68.27</v>
      </c>
      <c r="Q31" t="n">
        <v>203.56</v>
      </c>
      <c r="R31" t="n">
        <v>17.3</v>
      </c>
      <c r="S31" t="n">
        <v>13.05</v>
      </c>
      <c r="T31" t="n">
        <v>1821.9</v>
      </c>
      <c r="U31" t="n">
        <v>0.75</v>
      </c>
      <c r="V31" t="n">
        <v>0.9</v>
      </c>
      <c r="W31" t="n">
        <v>0.07000000000000001</v>
      </c>
      <c r="X31" t="n">
        <v>0.11</v>
      </c>
      <c r="Y31" t="n">
        <v>1</v>
      </c>
      <c r="Z31" t="n">
        <v>10</v>
      </c>
      <c r="AA31" t="n">
        <v>101.2608116752494</v>
      </c>
      <c r="AB31" t="n">
        <v>138.549509845742</v>
      </c>
      <c r="AC31" t="n">
        <v>125.32653908156</v>
      </c>
      <c r="AD31" t="n">
        <v>101260.8116752494</v>
      </c>
      <c r="AE31" t="n">
        <v>138549.509845742</v>
      </c>
      <c r="AF31" t="n">
        <v>4.327229555543661e-06</v>
      </c>
      <c r="AG31" t="n">
        <v>10</v>
      </c>
      <c r="AH31" t="n">
        <v>125326.53908156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13.5237</v>
      </c>
      <c r="E32" t="n">
        <v>7.39</v>
      </c>
      <c r="F32" t="n">
        <v>4.13</v>
      </c>
      <c r="G32" t="n">
        <v>35.38</v>
      </c>
      <c r="H32" t="n">
        <v>0.52</v>
      </c>
      <c r="I32" t="n">
        <v>7</v>
      </c>
      <c r="J32" t="n">
        <v>288.92</v>
      </c>
      <c r="K32" t="n">
        <v>60.56</v>
      </c>
      <c r="L32" t="n">
        <v>8.5</v>
      </c>
      <c r="M32" t="n">
        <v>5</v>
      </c>
      <c r="N32" t="n">
        <v>79.87</v>
      </c>
      <c r="O32" t="n">
        <v>35867.91</v>
      </c>
      <c r="P32" t="n">
        <v>67.86</v>
      </c>
      <c r="Q32" t="n">
        <v>203.64</v>
      </c>
      <c r="R32" t="n">
        <v>16.71</v>
      </c>
      <c r="S32" t="n">
        <v>13.05</v>
      </c>
      <c r="T32" t="n">
        <v>1522.71</v>
      </c>
      <c r="U32" t="n">
        <v>0.78</v>
      </c>
      <c r="V32" t="n">
        <v>0.91</v>
      </c>
      <c r="W32" t="n">
        <v>0.06</v>
      </c>
      <c r="X32" t="n">
        <v>0.09</v>
      </c>
      <c r="Y32" t="n">
        <v>1</v>
      </c>
      <c r="Z32" t="n">
        <v>10</v>
      </c>
      <c r="AA32" t="n">
        <v>100.9943191615957</v>
      </c>
      <c r="AB32" t="n">
        <v>138.1848830317412</v>
      </c>
      <c r="AC32" t="n">
        <v>124.9967117389304</v>
      </c>
      <c r="AD32" t="n">
        <v>100994.3191615957</v>
      </c>
      <c r="AE32" t="n">
        <v>138184.8830317413</v>
      </c>
      <c r="AF32" t="n">
        <v>4.339905544289303e-06</v>
      </c>
      <c r="AG32" t="n">
        <v>10</v>
      </c>
      <c r="AH32" t="n">
        <v>124996.7117389304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13.4771</v>
      </c>
      <c r="E33" t="n">
        <v>7.42</v>
      </c>
      <c r="F33" t="n">
        <v>4.15</v>
      </c>
      <c r="G33" t="n">
        <v>35.6</v>
      </c>
      <c r="H33" t="n">
        <v>0.54</v>
      </c>
      <c r="I33" t="n">
        <v>7</v>
      </c>
      <c r="J33" t="n">
        <v>289.43</v>
      </c>
      <c r="K33" t="n">
        <v>60.56</v>
      </c>
      <c r="L33" t="n">
        <v>8.75</v>
      </c>
      <c r="M33" t="n">
        <v>5</v>
      </c>
      <c r="N33" t="n">
        <v>80.12</v>
      </c>
      <c r="O33" t="n">
        <v>35930.44</v>
      </c>
      <c r="P33" t="n">
        <v>68.26000000000001</v>
      </c>
      <c r="Q33" t="n">
        <v>203.58</v>
      </c>
      <c r="R33" t="n">
        <v>17.65</v>
      </c>
      <c r="S33" t="n">
        <v>13.05</v>
      </c>
      <c r="T33" t="n">
        <v>1992.65</v>
      </c>
      <c r="U33" t="n">
        <v>0.74</v>
      </c>
      <c r="V33" t="n">
        <v>0.9</v>
      </c>
      <c r="W33" t="n">
        <v>0.06</v>
      </c>
      <c r="X33" t="n">
        <v>0.11</v>
      </c>
      <c r="Y33" t="n">
        <v>1</v>
      </c>
      <c r="Z33" t="n">
        <v>10</v>
      </c>
      <c r="AA33" t="n">
        <v>101.2727230852559</v>
      </c>
      <c r="AB33" t="n">
        <v>138.5658075624073</v>
      </c>
      <c r="AC33" t="n">
        <v>125.3412813670207</v>
      </c>
      <c r="AD33" t="n">
        <v>101272.7230852559</v>
      </c>
      <c r="AE33" t="n">
        <v>138565.8075624073</v>
      </c>
      <c r="AF33" t="n">
        <v>4.324951086680521e-06</v>
      </c>
      <c r="AG33" t="n">
        <v>10</v>
      </c>
      <c r="AH33" t="n">
        <v>125341.2813670207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13.4454</v>
      </c>
      <c r="E34" t="n">
        <v>7.44</v>
      </c>
      <c r="F34" t="n">
        <v>4.17</v>
      </c>
      <c r="G34" t="n">
        <v>35.75</v>
      </c>
      <c r="H34" t="n">
        <v>0.55</v>
      </c>
      <c r="I34" t="n">
        <v>7</v>
      </c>
      <c r="J34" t="n">
        <v>289.94</v>
      </c>
      <c r="K34" t="n">
        <v>60.56</v>
      </c>
      <c r="L34" t="n">
        <v>9</v>
      </c>
      <c r="M34" t="n">
        <v>5</v>
      </c>
      <c r="N34" t="n">
        <v>80.38</v>
      </c>
      <c r="O34" t="n">
        <v>35993.08</v>
      </c>
      <c r="P34" t="n">
        <v>68.48999999999999</v>
      </c>
      <c r="Q34" t="n">
        <v>203.58</v>
      </c>
      <c r="R34" t="n">
        <v>18.12</v>
      </c>
      <c r="S34" t="n">
        <v>13.05</v>
      </c>
      <c r="T34" t="n">
        <v>2228.19</v>
      </c>
      <c r="U34" t="n">
        <v>0.72</v>
      </c>
      <c r="V34" t="n">
        <v>0.9</v>
      </c>
      <c r="W34" t="n">
        <v>0.07000000000000001</v>
      </c>
      <c r="X34" t="n">
        <v>0.13</v>
      </c>
      <c r="Y34" t="n">
        <v>1</v>
      </c>
      <c r="Z34" t="n">
        <v>10</v>
      </c>
      <c r="AA34" t="n">
        <v>101.4503783926326</v>
      </c>
      <c r="AB34" t="n">
        <v>138.8088833915589</v>
      </c>
      <c r="AC34" t="n">
        <v>125.5611583801973</v>
      </c>
      <c r="AD34" t="n">
        <v>101450.3783926326</v>
      </c>
      <c r="AE34" t="n">
        <v>138808.8833915589</v>
      </c>
      <c r="AF34" t="n">
        <v>4.314778204573259e-06</v>
      </c>
      <c r="AG34" t="n">
        <v>10</v>
      </c>
      <c r="AH34" t="n">
        <v>125561.1583801973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13.464</v>
      </c>
      <c r="E35" t="n">
        <v>7.43</v>
      </c>
      <c r="F35" t="n">
        <v>4.16</v>
      </c>
      <c r="G35" t="n">
        <v>35.66</v>
      </c>
      <c r="H35" t="n">
        <v>0.57</v>
      </c>
      <c r="I35" t="n">
        <v>7</v>
      </c>
      <c r="J35" t="n">
        <v>290.45</v>
      </c>
      <c r="K35" t="n">
        <v>60.56</v>
      </c>
      <c r="L35" t="n">
        <v>9.25</v>
      </c>
      <c r="M35" t="n">
        <v>5</v>
      </c>
      <c r="N35" t="n">
        <v>80.64</v>
      </c>
      <c r="O35" t="n">
        <v>36055.83</v>
      </c>
      <c r="P35" t="n">
        <v>68.11</v>
      </c>
      <c r="Q35" t="n">
        <v>203.56</v>
      </c>
      <c r="R35" t="n">
        <v>17.82</v>
      </c>
      <c r="S35" t="n">
        <v>13.05</v>
      </c>
      <c r="T35" t="n">
        <v>2081.14</v>
      </c>
      <c r="U35" t="n">
        <v>0.73</v>
      </c>
      <c r="V35" t="n">
        <v>0.9</v>
      </c>
      <c r="W35" t="n">
        <v>0.06</v>
      </c>
      <c r="X35" t="n">
        <v>0.12</v>
      </c>
      <c r="Y35" t="n">
        <v>1</v>
      </c>
      <c r="Z35" t="n">
        <v>10</v>
      </c>
      <c r="AA35" t="n">
        <v>101.248132766448</v>
      </c>
      <c r="AB35" t="n">
        <v>138.532162003366</v>
      </c>
      <c r="AC35" t="n">
        <v>125.3108468929125</v>
      </c>
      <c r="AD35" t="n">
        <v>101248.132766448</v>
      </c>
      <c r="AE35" t="n">
        <v>138532.162003366</v>
      </c>
      <c r="AF35" t="n">
        <v>4.320747151172473e-06</v>
      </c>
      <c r="AG35" t="n">
        <v>10</v>
      </c>
      <c r="AH35" t="n">
        <v>125310.8468929125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13.4534</v>
      </c>
      <c r="E36" t="n">
        <v>7.43</v>
      </c>
      <c r="F36" t="n">
        <v>4.17</v>
      </c>
      <c r="G36" t="n">
        <v>35.71</v>
      </c>
      <c r="H36" t="n">
        <v>0.58</v>
      </c>
      <c r="I36" t="n">
        <v>7</v>
      </c>
      <c r="J36" t="n">
        <v>290.96</v>
      </c>
      <c r="K36" t="n">
        <v>60.56</v>
      </c>
      <c r="L36" t="n">
        <v>9.5</v>
      </c>
      <c r="M36" t="n">
        <v>5</v>
      </c>
      <c r="N36" t="n">
        <v>80.90000000000001</v>
      </c>
      <c r="O36" t="n">
        <v>36118.68</v>
      </c>
      <c r="P36" t="n">
        <v>68.02</v>
      </c>
      <c r="Q36" t="n">
        <v>203.57</v>
      </c>
      <c r="R36" t="n">
        <v>18.03</v>
      </c>
      <c r="S36" t="n">
        <v>13.05</v>
      </c>
      <c r="T36" t="n">
        <v>2183.3</v>
      </c>
      <c r="U36" t="n">
        <v>0.72</v>
      </c>
      <c r="V36" t="n">
        <v>0.9</v>
      </c>
      <c r="W36" t="n">
        <v>0.06</v>
      </c>
      <c r="X36" t="n">
        <v>0.13</v>
      </c>
      <c r="Y36" t="n">
        <v>1</v>
      </c>
      <c r="Z36" t="n">
        <v>10</v>
      </c>
      <c r="AA36" t="n">
        <v>101.2421458863178</v>
      </c>
      <c r="AB36" t="n">
        <v>138.5239704898493</v>
      </c>
      <c r="AC36" t="n">
        <v>125.3034371659489</v>
      </c>
      <c r="AD36" t="n">
        <v>101242.1458863178</v>
      </c>
      <c r="AE36" t="n">
        <v>138523.9704898493</v>
      </c>
      <c r="AF36" t="n">
        <v>4.317345493433137e-06</v>
      </c>
      <c r="AG36" t="n">
        <v>10</v>
      </c>
      <c r="AH36" t="n">
        <v>125303.4371659489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13.5967</v>
      </c>
      <c r="E37" t="n">
        <v>7.35</v>
      </c>
      <c r="F37" t="n">
        <v>4.14</v>
      </c>
      <c r="G37" t="n">
        <v>41.4</v>
      </c>
      <c r="H37" t="n">
        <v>0.6</v>
      </c>
      <c r="I37" t="n">
        <v>6</v>
      </c>
      <c r="J37" t="n">
        <v>291.47</v>
      </c>
      <c r="K37" t="n">
        <v>60.56</v>
      </c>
      <c r="L37" t="n">
        <v>9.75</v>
      </c>
      <c r="M37" t="n">
        <v>4</v>
      </c>
      <c r="N37" t="n">
        <v>81.16</v>
      </c>
      <c r="O37" t="n">
        <v>36181.64</v>
      </c>
      <c r="P37" t="n">
        <v>67.40000000000001</v>
      </c>
      <c r="Q37" t="n">
        <v>203.56</v>
      </c>
      <c r="R37" t="n">
        <v>17.14</v>
      </c>
      <c r="S37" t="n">
        <v>13.05</v>
      </c>
      <c r="T37" t="n">
        <v>1745.72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100.6556008859431</v>
      </c>
      <c r="AB37" t="n">
        <v>137.7214337437979</v>
      </c>
      <c r="AC37" t="n">
        <v>124.577493400573</v>
      </c>
      <c r="AD37" t="n">
        <v>100655.6008859431</v>
      </c>
      <c r="AE37" t="n">
        <v>137721.4337437979</v>
      </c>
      <c r="AF37" t="n">
        <v>4.363332055135678e-06</v>
      </c>
      <c r="AG37" t="n">
        <v>10</v>
      </c>
      <c r="AH37" t="n">
        <v>124577.493400573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13.6018</v>
      </c>
      <c r="E38" t="n">
        <v>7.35</v>
      </c>
      <c r="F38" t="n">
        <v>4.14</v>
      </c>
      <c r="G38" t="n">
        <v>41.38</v>
      </c>
      <c r="H38" t="n">
        <v>0.61</v>
      </c>
      <c r="I38" t="n">
        <v>6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67.31999999999999</v>
      </c>
      <c r="Q38" t="n">
        <v>203.56</v>
      </c>
      <c r="R38" t="n">
        <v>17.02</v>
      </c>
      <c r="S38" t="n">
        <v>13.05</v>
      </c>
      <c r="T38" t="n">
        <v>1687.49</v>
      </c>
      <c r="U38" t="n">
        <v>0.77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100.6124689898162</v>
      </c>
      <c r="AB38" t="n">
        <v>137.6624187806722</v>
      </c>
      <c r="AC38" t="n">
        <v>124.5241107427</v>
      </c>
      <c r="AD38" t="n">
        <v>100612.4689898162</v>
      </c>
      <c r="AE38" t="n">
        <v>137662.4187806722</v>
      </c>
      <c r="AF38" t="n">
        <v>4.364968701783849e-06</v>
      </c>
      <c r="AG38" t="n">
        <v>10</v>
      </c>
      <c r="AH38" t="n">
        <v>124524.1107427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13.5967</v>
      </c>
      <c r="E39" t="n">
        <v>7.35</v>
      </c>
      <c r="F39" t="n">
        <v>4.14</v>
      </c>
      <c r="G39" t="n">
        <v>41.4</v>
      </c>
      <c r="H39" t="n">
        <v>0.62</v>
      </c>
      <c r="I39" t="n">
        <v>6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67.53</v>
      </c>
      <c r="Q39" t="n">
        <v>203.56</v>
      </c>
      <c r="R39" t="n">
        <v>17.16</v>
      </c>
      <c r="S39" t="n">
        <v>13.05</v>
      </c>
      <c r="T39" t="n">
        <v>1755.3</v>
      </c>
      <c r="U39" t="n">
        <v>0.76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100.7076322327923</v>
      </c>
      <c r="AB39" t="n">
        <v>137.792625328018</v>
      </c>
      <c r="AC39" t="n">
        <v>124.6418905599132</v>
      </c>
      <c r="AD39" t="n">
        <v>100707.6322327923</v>
      </c>
      <c r="AE39" t="n">
        <v>137792.625328018</v>
      </c>
      <c r="AF39" t="n">
        <v>4.363332055135678e-06</v>
      </c>
      <c r="AG39" t="n">
        <v>10</v>
      </c>
      <c r="AH39" t="n">
        <v>124641.8905599132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13.5988</v>
      </c>
      <c r="E40" t="n">
        <v>7.35</v>
      </c>
      <c r="F40" t="n">
        <v>4.14</v>
      </c>
      <c r="G40" t="n">
        <v>41.39</v>
      </c>
      <c r="H40" t="n">
        <v>0.64</v>
      </c>
      <c r="I40" t="n">
        <v>6</v>
      </c>
      <c r="J40" t="n">
        <v>293</v>
      </c>
      <c r="K40" t="n">
        <v>60.56</v>
      </c>
      <c r="L40" t="n">
        <v>10.5</v>
      </c>
      <c r="M40" t="n">
        <v>4</v>
      </c>
      <c r="N40" t="n">
        <v>81.95</v>
      </c>
      <c r="O40" t="n">
        <v>36371.17</v>
      </c>
      <c r="P40" t="n">
        <v>67.41</v>
      </c>
      <c r="Q40" t="n">
        <v>203.58</v>
      </c>
      <c r="R40" t="n">
        <v>17.07</v>
      </c>
      <c r="S40" t="n">
        <v>13.05</v>
      </c>
      <c r="T40" t="n">
        <v>1708.46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100.6550209462802</v>
      </c>
      <c r="AB40" t="n">
        <v>137.720640244766</v>
      </c>
      <c r="AC40" t="n">
        <v>124.5767756319751</v>
      </c>
      <c r="AD40" t="n">
        <v>100655.0209462802</v>
      </c>
      <c r="AE40" t="n">
        <v>137720.640244766</v>
      </c>
      <c r="AF40" t="n">
        <v>4.364005968461395e-06</v>
      </c>
      <c r="AG40" t="n">
        <v>10</v>
      </c>
      <c r="AH40" t="n">
        <v>124576.7756319751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13.6024</v>
      </c>
      <c r="E41" t="n">
        <v>7.35</v>
      </c>
      <c r="F41" t="n">
        <v>4.14</v>
      </c>
      <c r="G41" t="n">
        <v>41.37</v>
      </c>
      <c r="H41" t="n">
        <v>0.65</v>
      </c>
      <c r="I41" t="n">
        <v>6</v>
      </c>
      <c r="J41" t="n">
        <v>293.52</v>
      </c>
      <c r="K41" t="n">
        <v>60.56</v>
      </c>
      <c r="L41" t="n">
        <v>10.75</v>
      </c>
      <c r="M41" t="n">
        <v>4</v>
      </c>
      <c r="N41" t="n">
        <v>82.20999999999999</v>
      </c>
      <c r="O41" t="n">
        <v>36434.56</v>
      </c>
      <c r="P41" t="n">
        <v>67.37</v>
      </c>
      <c r="Q41" t="n">
        <v>203.56</v>
      </c>
      <c r="R41" t="n">
        <v>16.98</v>
      </c>
      <c r="S41" t="n">
        <v>13.05</v>
      </c>
      <c r="T41" t="n">
        <v>1665.99</v>
      </c>
      <c r="U41" t="n">
        <v>0.77</v>
      </c>
      <c r="V41" t="n">
        <v>0.9</v>
      </c>
      <c r="W41" t="n">
        <v>0.07000000000000001</v>
      </c>
      <c r="X41" t="n">
        <v>0.1</v>
      </c>
      <c r="Y41" t="n">
        <v>1</v>
      </c>
      <c r="Z41" t="n">
        <v>10</v>
      </c>
      <c r="AA41" t="n">
        <v>100.6311658428305</v>
      </c>
      <c r="AB41" t="n">
        <v>137.6880006398132</v>
      </c>
      <c r="AC41" t="n">
        <v>124.547251105109</v>
      </c>
      <c r="AD41" t="n">
        <v>100631.1658428305</v>
      </c>
      <c r="AE41" t="n">
        <v>137688.0006398132</v>
      </c>
      <c r="AF41" t="n">
        <v>4.36516124844834e-06</v>
      </c>
      <c r="AG41" t="n">
        <v>10</v>
      </c>
      <c r="AH41" t="n">
        <v>124547.251105109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13.6333</v>
      </c>
      <c r="E42" t="n">
        <v>7.34</v>
      </c>
      <c r="F42" t="n">
        <v>4.12</v>
      </c>
      <c r="G42" t="n">
        <v>41.21</v>
      </c>
      <c r="H42" t="n">
        <v>0.67</v>
      </c>
      <c r="I42" t="n">
        <v>6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66.88</v>
      </c>
      <c r="Q42" t="n">
        <v>203.56</v>
      </c>
      <c r="R42" t="n">
        <v>16.4</v>
      </c>
      <c r="S42" t="n">
        <v>13.05</v>
      </c>
      <c r="T42" t="n">
        <v>1372.82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100.3554070437672</v>
      </c>
      <c r="AB42" t="n">
        <v>137.3106952853155</v>
      </c>
      <c r="AC42" t="n">
        <v>124.205955244093</v>
      </c>
      <c r="AD42" t="n">
        <v>100355.4070437672</v>
      </c>
      <c r="AE42" t="n">
        <v>137310.6952853155</v>
      </c>
      <c r="AF42" t="n">
        <v>4.375077401669614e-06</v>
      </c>
      <c r="AG42" t="n">
        <v>10</v>
      </c>
      <c r="AH42" t="n">
        <v>124205.955244093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13.624</v>
      </c>
      <c r="E43" t="n">
        <v>7.34</v>
      </c>
      <c r="F43" t="n">
        <v>4.13</v>
      </c>
      <c r="G43" t="n">
        <v>41.26</v>
      </c>
      <c r="H43" t="n">
        <v>0.68</v>
      </c>
      <c r="I43" t="n">
        <v>6</v>
      </c>
      <c r="J43" t="n">
        <v>294.55</v>
      </c>
      <c r="K43" t="n">
        <v>60.56</v>
      </c>
      <c r="L43" t="n">
        <v>11.25</v>
      </c>
      <c r="M43" t="n">
        <v>4</v>
      </c>
      <c r="N43" t="n">
        <v>82.73999999999999</v>
      </c>
      <c r="O43" t="n">
        <v>36561.67</v>
      </c>
      <c r="P43" t="n">
        <v>66.73</v>
      </c>
      <c r="Q43" t="n">
        <v>203.57</v>
      </c>
      <c r="R43" t="n">
        <v>16.69</v>
      </c>
      <c r="S43" t="n">
        <v>13.05</v>
      </c>
      <c r="T43" t="n">
        <v>1518.2</v>
      </c>
      <c r="U43" t="n">
        <v>0.78</v>
      </c>
      <c r="V43" t="n">
        <v>0.91</v>
      </c>
      <c r="W43" t="n">
        <v>0.06</v>
      </c>
      <c r="X43" t="n">
        <v>0.09</v>
      </c>
      <c r="Y43" t="n">
        <v>1</v>
      </c>
      <c r="Z43" t="n">
        <v>10</v>
      </c>
      <c r="AA43" t="n">
        <v>100.3220317889529</v>
      </c>
      <c r="AB43" t="n">
        <v>137.2650297892662</v>
      </c>
      <c r="AC43" t="n">
        <v>124.1646479988947</v>
      </c>
      <c r="AD43" t="n">
        <v>100322.0317889529</v>
      </c>
      <c r="AE43" t="n">
        <v>137265.0297892662</v>
      </c>
      <c r="AF43" t="n">
        <v>4.372092928370007e-06</v>
      </c>
      <c r="AG43" t="n">
        <v>10</v>
      </c>
      <c r="AH43" t="n">
        <v>124164.6479988947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13.5813</v>
      </c>
      <c r="E44" t="n">
        <v>7.36</v>
      </c>
      <c r="F44" t="n">
        <v>4.15</v>
      </c>
      <c r="G44" t="n">
        <v>41.49</v>
      </c>
      <c r="H44" t="n">
        <v>0.6899999999999999</v>
      </c>
      <c r="I44" t="n">
        <v>6</v>
      </c>
      <c r="J44" t="n">
        <v>295.06</v>
      </c>
      <c r="K44" t="n">
        <v>60.56</v>
      </c>
      <c r="L44" t="n">
        <v>11.5</v>
      </c>
      <c r="M44" t="n">
        <v>4</v>
      </c>
      <c r="N44" t="n">
        <v>83.01000000000001</v>
      </c>
      <c r="O44" t="n">
        <v>36625.39</v>
      </c>
      <c r="P44" t="n">
        <v>66.98</v>
      </c>
      <c r="Q44" t="n">
        <v>203.56</v>
      </c>
      <c r="R44" t="n">
        <v>17.5</v>
      </c>
      <c r="S44" t="n">
        <v>13.05</v>
      </c>
      <c r="T44" t="n">
        <v>1926.57</v>
      </c>
      <c r="U44" t="n">
        <v>0.75</v>
      </c>
      <c r="V44" t="n">
        <v>0.9</v>
      </c>
      <c r="W44" t="n">
        <v>0.06</v>
      </c>
      <c r="X44" t="n">
        <v>0.11</v>
      </c>
      <c r="Y44" t="n">
        <v>1</v>
      </c>
      <c r="Z44" t="n">
        <v>10</v>
      </c>
      <c r="AA44" t="n">
        <v>100.5274646113733</v>
      </c>
      <c r="AB44" t="n">
        <v>137.5461120399582</v>
      </c>
      <c r="AC44" t="n">
        <v>124.4189041540822</v>
      </c>
      <c r="AD44" t="n">
        <v>100527.4646113733</v>
      </c>
      <c r="AE44" t="n">
        <v>137546.1120399582</v>
      </c>
      <c r="AF44" t="n">
        <v>4.358390024080415e-06</v>
      </c>
      <c r="AG44" t="n">
        <v>10</v>
      </c>
      <c r="AH44" t="n">
        <v>124418.9041540822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13.5829</v>
      </c>
      <c r="E45" t="n">
        <v>7.36</v>
      </c>
      <c r="F45" t="n">
        <v>4.15</v>
      </c>
      <c r="G45" t="n">
        <v>41.48</v>
      </c>
      <c r="H45" t="n">
        <v>0.71</v>
      </c>
      <c r="I45" t="n">
        <v>6</v>
      </c>
      <c r="J45" t="n">
        <v>295.58</v>
      </c>
      <c r="K45" t="n">
        <v>60.56</v>
      </c>
      <c r="L45" t="n">
        <v>11.75</v>
      </c>
      <c r="M45" t="n">
        <v>4</v>
      </c>
      <c r="N45" t="n">
        <v>83.28</v>
      </c>
      <c r="O45" t="n">
        <v>36689.22</v>
      </c>
      <c r="P45" t="n">
        <v>66.73999999999999</v>
      </c>
      <c r="Q45" t="n">
        <v>203.57</v>
      </c>
      <c r="R45" t="n">
        <v>17.43</v>
      </c>
      <c r="S45" t="n">
        <v>13.05</v>
      </c>
      <c r="T45" t="n">
        <v>1889.91</v>
      </c>
      <c r="U45" t="n">
        <v>0.75</v>
      </c>
      <c r="V45" t="n">
        <v>0.9</v>
      </c>
      <c r="W45" t="n">
        <v>0.06</v>
      </c>
      <c r="X45" t="n">
        <v>0.11</v>
      </c>
      <c r="Y45" t="n">
        <v>1</v>
      </c>
      <c r="Z45" t="n">
        <v>10</v>
      </c>
      <c r="AA45" t="n">
        <v>100.4278293104569</v>
      </c>
      <c r="AB45" t="n">
        <v>137.4097866256452</v>
      </c>
      <c r="AC45" t="n">
        <v>124.2955894459773</v>
      </c>
      <c r="AD45" t="n">
        <v>100427.8293104569</v>
      </c>
      <c r="AE45" t="n">
        <v>137409.7866256452</v>
      </c>
      <c r="AF45" t="n">
        <v>4.358903481852391e-06</v>
      </c>
      <c r="AG45" t="n">
        <v>10</v>
      </c>
      <c r="AH45" t="n">
        <v>124295.5894459773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13.7399</v>
      </c>
      <c r="E46" t="n">
        <v>7.28</v>
      </c>
      <c r="F46" t="n">
        <v>4.12</v>
      </c>
      <c r="G46" t="n">
        <v>49.39</v>
      </c>
      <c r="H46" t="n">
        <v>0.72</v>
      </c>
      <c r="I46" t="n">
        <v>5</v>
      </c>
      <c r="J46" t="n">
        <v>296.1</v>
      </c>
      <c r="K46" t="n">
        <v>60.56</v>
      </c>
      <c r="L46" t="n">
        <v>12</v>
      </c>
      <c r="M46" t="n">
        <v>3</v>
      </c>
      <c r="N46" t="n">
        <v>83.54000000000001</v>
      </c>
      <c r="O46" t="n">
        <v>36753.16</v>
      </c>
      <c r="P46" t="n">
        <v>66.13</v>
      </c>
      <c r="Q46" t="n">
        <v>203.56</v>
      </c>
      <c r="R46" t="n">
        <v>16.4</v>
      </c>
      <c r="S46" t="n">
        <v>13.05</v>
      </c>
      <c r="T46" t="n">
        <v>1378.49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99.83049470741189</v>
      </c>
      <c r="AB46" t="n">
        <v>136.5924870692166</v>
      </c>
      <c r="AC46" t="n">
        <v>123.5562918121268</v>
      </c>
      <c r="AD46" t="n">
        <v>99830.49470741188</v>
      </c>
      <c r="AE46" t="n">
        <v>136592.4870692166</v>
      </c>
      <c r="AF46" t="n">
        <v>4.409286525727471e-06</v>
      </c>
      <c r="AG46" t="n">
        <v>10</v>
      </c>
      <c r="AH46" t="n">
        <v>123556.2918121268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13.7342</v>
      </c>
      <c r="E47" t="n">
        <v>7.28</v>
      </c>
      <c r="F47" t="n">
        <v>4.12</v>
      </c>
      <c r="G47" t="n">
        <v>49.43</v>
      </c>
      <c r="H47" t="n">
        <v>0.74</v>
      </c>
      <c r="I47" t="n">
        <v>5</v>
      </c>
      <c r="J47" t="n">
        <v>296.62</v>
      </c>
      <c r="K47" t="n">
        <v>60.56</v>
      </c>
      <c r="L47" t="n">
        <v>12.25</v>
      </c>
      <c r="M47" t="n">
        <v>3</v>
      </c>
      <c r="N47" t="n">
        <v>83.81</v>
      </c>
      <c r="O47" t="n">
        <v>36817.22</v>
      </c>
      <c r="P47" t="n">
        <v>66.16</v>
      </c>
      <c r="Q47" t="n">
        <v>203.56</v>
      </c>
      <c r="R47" t="n">
        <v>16.49</v>
      </c>
      <c r="S47" t="n">
        <v>13.05</v>
      </c>
      <c r="T47" t="n">
        <v>1424.8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99.85435282257097</v>
      </c>
      <c r="AB47" t="n">
        <v>136.6251307949229</v>
      </c>
      <c r="AC47" t="n">
        <v>123.5858200664675</v>
      </c>
      <c r="AD47" t="n">
        <v>99854.35282257097</v>
      </c>
      <c r="AE47" t="n">
        <v>136625.1307949229</v>
      </c>
      <c r="AF47" t="n">
        <v>4.407457332414808e-06</v>
      </c>
      <c r="AG47" t="n">
        <v>10</v>
      </c>
      <c r="AH47" t="n">
        <v>123585.8200664675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13.7268</v>
      </c>
      <c r="E48" t="n">
        <v>7.28</v>
      </c>
      <c r="F48" t="n">
        <v>4.12</v>
      </c>
      <c r="G48" t="n">
        <v>49.47</v>
      </c>
      <c r="H48" t="n">
        <v>0.75</v>
      </c>
      <c r="I48" t="n">
        <v>5</v>
      </c>
      <c r="J48" t="n">
        <v>297.14</v>
      </c>
      <c r="K48" t="n">
        <v>60.56</v>
      </c>
      <c r="L48" t="n">
        <v>12.5</v>
      </c>
      <c r="M48" t="n">
        <v>3</v>
      </c>
      <c r="N48" t="n">
        <v>84.08</v>
      </c>
      <c r="O48" t="n">
        <v>36881.39</v>
      </c>
      <c r="P48" t="n">
        <v>66.34</v>
      </c>
      <c r="Q48" t="n">
        <v>203.56</v>
      </c>
      <c r="R48" t="n">
        <v>16.61</v>
      </c>
      <c r="S48" t="n">
        <v>13.05</v>
      </c>
      <c r="T48" t="n">
        <v>1484.22</v>
      </c>
      <c r="U48" t="n">
        <v>0.79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99.94127606952371</v>
      </c>
      <c r="AB48" t="n">
        <v>136.7440630161866</v>
      </c>
      <c r="AC48" t="n">
        <v>123.6934015634562</v>
      </c>
      <c r="AD48" t="n">
        <v>99941.27606952371</v>
      </c>
      <c r="AE48" t="n">
        <v>136744.0630161866</v>
      </c>
      <c r="AF48" t="n">
        <v>4.405082590219422e-06</v>
      </c>
      <c r="AG48" t="n">
        <v>10</v>
      </c>
      <c r="AH48" t="n">
        <v>123693.4015634562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13.7384</v>
      </c>
      <c r="E49" t="n">
        <v>7.28</v>
      </c>
      <c r="F49" t="n">
        <v>4.12</v>
      </c>
      <c r="G49" t="n">
        <v>49.4</v>
      </c>
      <c r="H49" t="n">
        <v>0.76</v>
      </c>
      <c r="I49" t="n">
        <v>5</v>
      </c>
      <c r="J49" t="n">
        <v>297.66</v>
      </c>
      <c r="K49" t="n">
        <v>60.56</v>
      </c>
      <c r="L49" t="n">
        <v>12.75</v>
      </c>
      <c r="M49" t="n">
        <v>3</v>
      </c>
      <c r="N49" t="n">
        <v>84.36</v>
      </c>
      <c r="O49" t="n">
        <v>36945.67</v>
      </c>
      <c r="P49" t="n">
        <v>66.34</v>
      </c>
      <c r="Q49" t="n">
        <v>203.56</v>
      </c>
      <c r="R49" t="n">
        <v>16.35</v>
      </c>
      <c r="S49" t="n">
        <v>13.05</v>
      </c>
      <c r="T49" t="n">
        <v>1354.4</v>
      </c>
      <c r="U49" t="n">
        <v>0.8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99.91682775746909</v>
      </c>
      <c r="AB49" t="n">
        <v>136.7106117570501</v>
      </c>
      <c r="AC49" t="n">
        <v>123.6631428455426</v>
      </c>
      <c r="AD49" t="n">
        <v>99916.82775746909</v>
      </c>
      <c r="AE49" t="n">
        <v>136710.6117570501</v>
      </c>
      <c r="AF49" t="n">
        <v>4.408805159066244e-06</v>
      </c>
      <c r="AG49" t="n">
        <v>10</v>
      </c>
      <c r="AH49" t="n">
        <v>123663.1428455426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13.7342</v>
      </c>
      <c r="E50" t="n">
        <v>7.28</v>
      </c>
      <c r="F50" t="n">
        <v>4.12</v>
      </c>
      <c r="G50" t="n">
        <v>49.43</v>
      </c>
      <c r="H50" t="n">
        <v>0.78</v>
      </c>
      <c r="I50" t="n">
        <v>5</v>
      </c>
      <c r="J50" t="n">
        <v>298.18</v>
      </c>
      <c r="K50" t="n">
        <v>60.56</v>
      </c>
      <c r="L50" t="n">
        <v>13</v>
      </c>
      <c r="M50" t="n">
        <v>3</v>
      </c>
      <c r="N50" t="n">
        <v>84.63</v>
      </c>
      <c r="O50" t="n">
        <v>37010.06</v>
      </c>
      <c r="P50" t="n">
        <v>66.31</v>
      </c>
      <c r="Q50" t="n">
        <v>203.56</v>
      </c>
      <c r="R50" t="n">
        <v>16.49</v>
      </c>
      <c r="S50" t="n">
        <v>13.05</v>
      </c>
      <c r="T50" t="n">
        <v>1423.91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99.91378793965416</v>
      </c>
      <c r="AB50" t="n">
        <v>136.7064525442084</v>
      </c>
      <c r="AC50" t="n">
        <v>123.659380582137</v>
      </c>
      <c r="AD50" t="n">
        <v>99913.78793965415</v>
      </c>
      <c r="AE50" t="n">
        <v>136706.4525442084</v>
      </c>
      <c r="AF50" t="n">
        <v>4.407457332414808e-06</v>
      </c>
      <c r="AG50" t="n">
        <v>10</v>
      </c>
      <c r="AH50" t="n">
        <v>123659.380582137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13.7368</v>
      </c>
      <c r="E51" t="n">
        <v>7.28</v>
      </c>
      <c r="F51" t="n">
        <v>4.12</v>
      </c>
      <c r="G51" t="n">
        <v>49.41</v>
      </c>
      <c r="H51" t="n">
        <v>0.79</v>
      </c>
      <c r="I51" t="n">
        <v>5</v>
      </c>
      <c r="J51" t="n">
        <v>298.71</v>
      </c>
      <c r="K51" t="n">
        <v>60.56</v>
      </c>
      <c r="L51" t="n">
        <v>13.25</v>
      </c>
      <c r="M51" t="n">
        <v>3</v>
      </c>
      <c r="N51" t="n">
        <v>84.90000000000001</v>
      </c>
      <c r="O51" t="n">
        <v>37074.57</v>
      </c>
      <c r="P51" t="n">
        <v>66.3</v>
      </c>
      <c r="Q51" t="n">
        <v>203.56</v>
      </c>
      <c r="R51" t="n">
        <v>16.37</v>
      </c>
      <c r="S51" t="n">
        <v>13.05</v>
      </c>
      <c r="T51" t="n">
        <v>1364.39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99.90435111888533</v>
      </c>
      <c r="AB51" t="n">
        <v>136.6935406697094</v>
      </c>
      <c r="AC51" t="n">
        <v>123.6477009988182</v>
      </c>
      <c r="AD51" t="n">
        <v>99904.35111888533</v>
      </c>
      <c r="AE51" t="n">
        <v>136693.5406697094</v>
      </c>
      <c r="AF51" t="n">
        <v>4.408291701294269e-06</v>
      </c>
      <c r="AG51" t="n">
        <v>10</v>
      </c>
      <c r="AH51" t="n">
        <v>123647.7009988182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13.7615</v>
      </c>
      <c r="E52" t="n">
        <v>7.27</v>
      </c>
      <c r="F52" t="n">
        <v>4.1</v>
      </c>
      <c r="G52" t="n">
        <v>49.25</v>
      </c>
      <c r="H52" t="n">
        <v>0.8</v>
      </c>
      <c r="I52" t="n">
        <v>5</v>
      </c>
      <c r="J52" t="n">
        <v>299.23</v>
      </c>
      <c r="K52" t="n">
        <v>60.56</v>
      </c>
      <c r="L52" t="n">
        <v>13.5</v>
      </c>
      <c r="M52" t="n">
        <v>3</v>
      </c>
      <c r="N52" t="n">
        <v>85.18000000000001</v>
      </c>
      <c r="O52" t="n">
        <v>37139.2</v>
      </c>
      <c r="P52" t="n">
        <v>65.90000000000001</v>
      </c>
      <c r="Q52" t="n">
        <v>203.56</v>
      </c>
      <c r="R52" t="n">
        <v>15.91</v>
      </c>
      <c r="S52" t="n">
        <v>13.05</v>
      </c>
      <c r="T52" t="n">
        <v>1134.16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99.68141218882461</v>
      </c>
      <c r="AB52" t="n">
        <v>136.388505790229</v>
      </c>
      <c r="AC52" t="n">
        <v>123.3717782201162</v>
      </c>
      <c r="AD52" t="n">
        <v>99681.41218882462</v>
      </c>
      <c r="AE52" t="n">
        <v>136388.505790229</v>
      </c>
      <c r="AF52" t="n">
        <v>4.416218205649138e-06</v>
      </c>
      <c r="AG52" t="n">
        <v>10</v>
      </c>
      <c r="AH52" t="n">
        <v>123371.7782201162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13.7604</v>
      </c>
      <c r="E53" t="n">
        <v>7.27</v>
      </c>
      <c r="F53" t="n">
        <v>4.11</v>
      </c>
      <c r="G53" t="n">
        <v>49.26</v>
      </c>
      <c r="H53" t="n">
        <v>0.82</v>
      </c>
      <c r="I53" t="n">
        <v>5</v>
      </c>
      <c r="J53" t="n">
        <v>299.76</v>
      </c>
      <c r="K53" t="n">
        <v>60.56</v>
      </c>
      <c r="L53" t="n">
        <v>13.75</v>
      </c>
      <c r="M53" t="n">
        <v>3</v>
      </c>
      <c r="N53" t="n">
        <v>85.45</v>
      </c>
      <c r="O53" t="n">
        <v>37204.07</v>
      </c>
      <c r="P53" t="n">
        <v>65.88</v>
      </c>
      <c r="Q53" t="n">
        <v>203.56</v>
      </c>
      <c r="R53" t="n">
        <v>16.03</v>
      </c>
      <c r="S53" t="n">
        <v>13.05</v>
      </c>
      <c r="T53" t="n">
        <v>1196.87</v>
      </c>
      <c r="U53" t="n">
        <v>0.8100000000000001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99.68222466317118</v>
      </c>
      <c r="AB53" t="n">
        <v>136.3896174534738</v>
      </c>
      <c r="AC53" t="n">
        <v>123.3727837877812</v>
      </c>
      <c r="AD53" t="n">
        <v>99682.22466317119</v>
      </c>
      <c r="AE53" t="n">
        <v>136389.6174534738</v>
      </c>
      <c r="AF53" t="n">
        <v>4.415865203430905e-06</v>
      </c>
      <c r="AG53" t="n">
        <v>10</v>
      </c>
      <c r="AH53" t="n">
        <v>123372.7837877812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13.7326</v>
      </c>
      <c r="E54" t="n">
        <v>7.28</v>
      </c>
      <c r="F54" t="n">
        <v>4.12</v>
      </c>
      <c r="G54" t="n">
        <v>49.44</v>
      </c>
      <c r="H54" t="n">
        <v>0.83</v>
      </c>
      <c r="I54" t="n">
        <v>5</v>
      </c>
      <c r="J54" t="n">
        <v>300.28</v>
      </c>
      <c r="K54" t="n">
        <v>60.56</v>
      </c>
      <c r="L54" t="n">
        <v>14</v>
      </c>
      <c r="M54" t="n">
        <v>3</v>
      </c>
      <c r="N54" t="n">
        <v>85.73</v>
      </c>
      <c r="O54" t="n">
        <v>37268.93</v>
      </c>
      <c r="P54" t="n">
        <v>65.92</v>
      </c>
      <c r="Q54" t="n">
        <v>203.56</v>
      </c>
      <c r="R54" t="n">
        <v>16.55</v>
      </c>
      <c r="S54" t="n">
        <v>13.05</v>
      </c>
      <c r="T54" t="n">
        <v>1452.74</v>
      </c>
      <c r="U54" t="n">
        <v>0.79</v>
      </c>
      <c r="V54" t="n">
        <v>0.91</v>
      </c>
      <c r="W54" t="n">
        <v>0.06</v>
      </c>
      <c r="X54" t="n">
        <v>0.08</v>
      </c>
      <c r="Y54" t="n">
        <v>1</v>
      </c>
      <c r="Z54" t="n">
        <v>10</v>
      </c>
      <c r="AA54" t="n">
        <v>99.7626090331804</v>
      </c>
      <c r="AB54" t="n">
        <v>136.4996028948285</v>
      </c>
      <c r="AC54" t="n">
        <v>123.4722723729785</v>
      </c>
      <c r="AD54" t="n">
        <v>99762.6090331804</v>
      </c>
      <c r="AE54" t="n">
        <v>136499.6028948285</v>
      </c>
      <c r="AF54" t="n">
        <v>4.406943874642833e-06</v>
      </c>
      <c r="AG54" t="n">
        <v>10</v>
      </c>
      <c r="AH54" t="n">
        <v>123472.2723729785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13.7127</v>
      </c>
      <c r="E55" t="n">
        <v>7.29</v>
      </c>
      <c r="F55" t="n">
        <v>4.13</v>
      </c>
      <c r="G55" t="n">
        <v>49.56</v>
      </c>
      <c r="H55" t="n">
        <v>0.84</v>
      </c>
      <c r="I55" t="n">
        <v>5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65.91</v>
      </c>
      <c r="Q55" t="n">
        <v>203.56</v>
      </c>
      <c r="R55" t="n">
        <v>16.85</v>
      </c>
      <c r="S55" t="n">
        <v>13.05</v>
      </c>
      <c r="T55" t="n">
        <v>1606.05</v>
      </c>
      <c r="U55" t="n">
        <v>0.77</v>
      </c>
      <c r="V55" t="n">
        <v>0.9</v>
      </c>
      <c r="W55" t="n">
        <v>0.06</v>
      </c>
      <c r="X55" t="n">
        <v>0.09</v>
      </c>
      <c r="Y55" t="n">
        <v>1</v>
      </c>
      <c r="Z55" t="n">
        <v>10</v>
      </c>
      <c r="AA55" t="n">
        <v>99.80685183686644</v>
      </c>
      <c r="AB55" t="n">
        <v>136.5601378506864</v>
      </c>
      <c r="AC55" t="n">
        <v>123.5270299576108</v>
      </c>
      <c r="AD55" t="n">
        <v>99806.85183686644</v>
      </c>
      <c r="AE55" t="n">
        <v>136560.1378506864</v>
      </c>
      <c r="AF55" t="n">
        <v>4.40055774360389e-06</v>
      </c>
      <c r="AG55" t="n">
        <v>10</v>
      </c>
      <c r="AH55" t="n">
        <v>123527.0299576107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13.7268</v>
      </c>
      <c r="E56" t="n">
        <v>7.28</v>
      </c>
      <c r="F56" t="n">
        <v>4.12</v>
      </c>
      <c r="G56" t="n">
        <v>49.47</v>
      </c>
      <c r="H56" t="n">
        <v>0.86</v>
      </c>
      <c r="I56" t="n">
        <v>5</v>
      </c>
      <c r="J56" t="n">
        <v>301.34</v>
      </c>
      <c r="K56" t="n">
        <v>60.56</v>
      </c>
      <c r="L56" t="n">
        <v>14.5</v>
      </c>
      <c r="M56" t="n">
        <v>3</v>
      </c>
      <c r="N56" t="n">
        <v>86.28</v>
      </c>
      <c r="O56" t="n">
        <v>37399</v>
      </c>
      <c r="P56" t="n">
        <v>65.63</v>
      </c>
      <c r="Q56" t="n">
        <v>203.56</v>
      </c>
      <c r="R56" t="n">
        <v>16.58</v>
      </c>
      <c r="S56" t="n">
        <v>13.05</v>
      </c>
      <c r="T56" t="n">
        <v>1469.4</v>
      </c>
      <c r="U56" t="n">
        <v>0.79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99.65979818811358</v>
      </c>
      <c r="AB56" t="n">
        <v>136.3589325609138</v>
      </c>
      <c r="AC56" t="n">
        <v>123.3450274183005</v>
      </c>
      <c r="AD56" t="n">
        <v>99659.79818811358</v>
      </c>
      <c r="AE56" t="n">
        <v>136358.9325609138</v>
      </c>
      <c r="AF56" t="n">
        <v>4.405082590219422e-06</v>
      </c>
      <c r="AG56" t="n">
        <v>10</v>
      </c>
      <c r="AH56" t="n">
        <v>123345.0274183005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13.7237</v>
      </c>
      <c r="E57" t="n">
        <v>7.29</v>
      </c>
      <c r="F57" t="n">
        <v>4.12</v>
      </c>
      <c r="G57" t="n">
        <v>49.49</v>
      </c>
      <c r="H57" t="n">
        <v>0.87</v>
      </c>
      <c r="I57" t="n">
        <v>5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65.38</v>
      </c>
      <c r="Q57" t="n">
        <v>203.57</v>
      </c>
      <c r="R57" t="n">
        <v>16.7</v>
      </c>
      <c r="S57" t="n">
        <v>13.05</v>
      </c>
      <c r="T57" t="n">
        <v>1528.69</v>
      </c>
      <c r="U57" t="n">
        <v>0.78</v>
      </c>
      <c r="V57" t="n">
        <v>0.91</v>
      </c>
      <c r="W57" t="n">
        <v>0.06</v>
      </c>
      <c r="X57" t="n">
        <v>0.08</v>
      </c>
      <c r="Y57" t="n">
        <v>1</v>
      </c>
      <c r="Z57" t="n">
        <v>10</v>
      </c>
      <c r="AA57" t="n">
        <v>99.56714088693356</v>
      </c>
      <c r="AB57" t="n">
        <v>136.2321547536877</v>
      </c>
      <c r="AC57" t="n">
        <v>123.2303491070623</v>
      </c>
      <c r="AD57" t="n">
        <v>99567.14088693356</v>
      </c>
      <c r="AE57" t="n">
        <v>136232.1547536877</v>
      </c>
      <c r="AF57" t="n">
        <v>4.40408776578622e-06</v>
      </c>
      <c r="AG57" t="n">
        <v>10</v>
      </c>
      <c r="AH57" t="n">
        <v>123230.3491070623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13.7148</v>
      </c>
      <c r="E58" t="n">
        <v>7.29</v>
      </c>
      <c r="F58" t="n">
        <v>4.13</v>
      </c>
      <c r="G58" t="n">
        <v>49.55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65.25</v>
      </c>
      <c r="Q58" t="n">
        <v>203.56</v>
      </c>
      <c r="R58" t="n">
        <v>16.81</v>
      </c>
      <c r="S58" t="n">
        <v>13.05</v>
      </c>
      <c r="T58" t="n">
        <v>1587.12</v>
      </c>
      <c r="U58" t="n">
        <v>0.78</v>
      </c>
      <c r="V58" t="n">
        <v>0.9</v>
      </c>
      <c r="W58" t="n">
        <v>0.06</v>
      </c>
      <c r="X58" t="n">
        <v>0.09</v>
      </c>
      <c r="Y58" t="n">
        <v>1</v>
      </c>
      <c r="Z58" t="n">
        <v>10</v>
      </c>
      <c r="AA58" t="n">
        <v>99.54055438080826</v>
      </c>
      <c r="AB58" t="n">
        <v>136.1957779230932</v>
      </c>
      <c r="AC58" t="n">
        <v>123.1974440301245</v>
      </c>
      <c r="AD58" t="n">
        <v>99540.55438080826</v>
      </c>
      <c r="AE58" t="n">
        <v>136195.7779230932</v>
      </c>
      <c r="AF58" t="n">
        <v>4.401231656929608e-06</v>
      </c>
      <c r="AG58" t="n">
        <v>10</v>
      </c>
      <c r="AH58" t="n">
        <v>123197.4440301245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13.7258</v>
      </c>
      <c r="E59" t="n">
        <v>7.29</v>
      </c>
      <c r="F59" t="n">
        <v>4.12</v>
      </c>
      <c r="G59" t="n">
        <v>49.48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65.02</v>
      </c>
      <c r="Q59" t="n">
        <v>203.56</v>
      </c>
      <c r="R59" t="n">
        <v>16.6</v>
      </c>
      <c r="S59" t="n">
        <v>13.05</v>
      </c>
      <c r="T59" t="n">
        <v>1479.94</v>
      </c>
      <c r="U59" t="n">
        <v>0.79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99.42003650050331</v>
      </c>
      <c r="AB59" t="n">
        <v>136.0308800423865</v>
      </c>
      <c r="AC59" t="n">
        <v>123.0482837717167</v>
      </c>
      <c r="AD59" t="n">
        <v>99420.03650050331</v>
      </c>
      <c r="AE59" t="n">
        <v>136030.8800423864</v>
      </c>
      <c r="AF59" t="n">
        <v>4.404761679111937e-06</v>
      </c>
      <c r="AG59" t="n">
        <v>10</v>
      </c>
      <c r="AH59" t="n">
        <v>123048.2837717167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13.876</v>
      </c>
      <c r="E60" t="n">
        <v>7.21</v>
      </c>
      <c r="F60" t="n">
        <v>4.1</v>
      </c>
      <c r="G60" t="n">
        <v>61.45</v>
      </c>
      <c r="H60" t="n">
        <v>0.91</v>
      </c>
      <c r="I60" t="n">
        <v>4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64.39</v>
      </c>
      <c r="Q60" t="n">
        <v>203.56</v>
      </c>
      <c r="R60" t="n">
        <v>15.72</v>
      </c>
      <c r="S60" t="n">
        <v>13.05</v>
      </c>
      <c r="T60" t="n">
        <v>1044.52</v>
      </c>
      <c r="U60" t="n">
        <v>0.83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98.85242854244299</v>
      </c>
      <c r="AB60" t="n">
        <v>135.2542537930729</v>
      </c>
      <c r="AC60" t="n">
        <v>122.3457776416356</v>
      </c>
      <c r="AD60" t="n">
        <v>98852.428542443</v>
      </c>
      <c r="AE60" t="n">
        <v>135254.2537930729</v>
      </c>
      <c r="AF60" t="n">
        <v>4.452962527456123e-06</v>
      </c>
      <c r="AG60" t="n">
        <v>10</v>
      </c>
      <c r="AH60" t="n">
        <v>122345.7776416357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13.8959</v>
      </c>
      <c r="E61" t="n">
        <v>7.2</v>
      </c>
      <c r="F61" t="n">
        <v>4.09</v>
      </c>
      <c r="G61" t="n">
        <v>61.3</v>
      </c>
      <c r="H61" t="n">
        <v>0.92</v>
      </c>
      <c r="I61" t="n">
        <v>4</v>
      </c>
      <c r="J61" t="n">
        <v>303.99</v>
      </c>
      <c r="K61" t="n">
        <v>60.56</v>
      </c>
      <c r="L61" t="n">
        <v>15.75</v>
      </c>
      <c r="M61" t="n">
        <v>2</v>
      </c>
      <c r="N61" t="n">
        <v>87.68000000000001</v>
      </c>
      <c r="O61" t="n">
        <v>37726.27</v>
      </c>
      <c r="P61" t="n">
        <v>64.20999999999999</v>
      </c>
      <c r="Q61" t="n">
        <v>203.56</v>
      </c>
      <c r="R61" t="n">
        <v>15.35</v>
      </c>
      <c r="S61" t="n">
        <v>13.05</v>
      </c>
      <c r="T61" t="n">
        <v>860.51</v>
      </c>
      <c r="U61" t="n">
        <v>0.85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98.73566404139865</v>
      </c>
      <c r="AB61" t="n">
        <v>135.0944914514579</v>
      </c>
      <c r="AC61" t="n">
        <v>122.2012627936764</v>
      </c>
      <c r="AD61" t="n">
        <v>98735.66404139865</v>
      </c>
      <c r="AE61" t="n">
        <v>135094.4914514579</v>
      </c>
      <c r="AF61" t="n">
        <v>4.459348658495066e-06</v>
      </c>
      <c r="AG61" t="n">
        <v>10</v>
      </c>
      <c r="AH61" t="n">
        <v>122201.2627936764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13.9012</v>
      </c>
      <c r="E62" t="n">
        <v>7.19</v>
      </c>
      <c r="F62" t="n">
        <v>4.08</v>
      </c>
      <c r="G62" t="n">
        <v>61.25</v>
      </c>
      <c r="H62" t="n">
        <v>0.9399999999999999</v>
      </c>
      <c r="I62" t="n">
        <v>4</v>
      </c>
      <c r="J62" t="n">
        <v>304.52</v>
      </c>
      <c r="K62" t="n">
        <v>60.56</v>
      </c>
      <c r="L62" t="n">
        <v>16</v>
      </c>
      <c r="M62" t="n">
        <v>2</v>
      </c>
      <c r="N62" t="n">
        <v>87.97</v>
      </c>
      <c r="O62" t="n">
        <v>37792.08</v>
      </c>
      <c r="P62" t="n">
        <v>64.12</v>
      </c>
      <c r="Q62" t="n">
        <v>203.56</v>
      </c>
      <c r="R62" t="n">
        <v>15.33</v>
      </c>
      <c r="S62" t="n">
        <v>13.05</v>
      </c>
      <c r="T62" t="n">
        <v>849.76</v>
      </c>
      <c r="U62" t="n">
        <v>0.85</v>
      </c>
      <c r="V62" t="n">
        <v>0.91</v>
      </c>
      <c r="W62" t="n">
        <v>0.06</v>
      </c>
      <c r="X62" t="n">
        <v>0.04</v>
      </c>
      <c r="Y62" t="n">
        <v>1</v>
      </c>
      <c r="Z62" t="n">
        <v>10</v>
      </c>
      <c r="AA62" t="n">
        <v>98.68348843821555</v>
      </c>
      <c r="AB62" t="n">
        <v>135.0231024893576</v>
      </c>
      <c r="AC62" t="n">
        <v>122.136687093924</v>
      </c>
      <c r="AD62" t="n">
        <v>98683.48843821554</v>
      </c>
      <c r="AE62" t="n">
        <v>135023.1024893576</v>
      </c>
      <c r="AF62" t="n">
        <v>4.461049487364734e-06</v>
      </c>
      <c r="AG62" t="n">
        <v>10</v>
      </c>
      <c r="AH62" t="n">
        <v>122136.687093924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13.8926</v>
      </c>
      <c r="E63" t="n">
        <v>7.2</v>
      </c>
      <c r="F63" t="n">
        <v>4.09</v>
      </c>
      <c r="G63" t="n">
        <v>61.32</v>
      </c>
      <c r="H63" t="n">
        <v>0.95</v>
      </c>
      <c r="I63" t="n">
        <v>4</v>
      </c>
      <c r="J63" t="n">
        <v>305.06</v>
      </c>
      <c r="K63" t="n">
        <v>60.56</v>
      </c>
      <c r="L63" t="n">
        <v>16.25</v>
      </c>
      <c r="M63" t="n">
        <v>2</v>
      </c>
      <c r="N63" t="n">
        <v>88.25</v>
      </c>
      <c r="O63" t="n">
        <v>37858.02</v>
      </c>
      <c r="P63" t="n">
        <v>64.17</v>
      </c>
      <c r="Q63" t="n">
        <v>203.56</v>
      </c>
      <c r="R63" t="n">
        <v>15.52</v>
      </c>
      <c r="S63" t="n">
        <v>13.05</v>
      </c>
      <c r="T63" t="n">
        <v>943.91</v>
      </c>
      <c r="U63" t="n">
        <v>0.84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98.72658693581596</v>
      </c>
      <c r="AB63" t="n">
        <v>135.082071755146</v>
      </c>
      <c r="AC63" t="n">
        <v>122.1900284157494</v>
      </c>
      <c r="AD63" t="n">
        <v>98726.58693581595</v>
      </c>
      <c r="AE63" t="n">
        <v>135082.071755146</v>
      </c>
      <c r="AF63" t="n">
        <v>4.458289651840367e-06</v>
      </c>
      <c r="AG63" t="n">
        <v>10</v>
      </c>
      <c r="AH63" t="n">
        <v>122190.0284157494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13.8734</v>
      </c>
      <c r="E64" t="n">
        <v>7.21</v>
      </c>
      <c r="F64" t="n">
        <v>4.1</v>
      </c>
      <c r="G64" t="n">
        <v>61.47</v>
      </c>
      <c r="H64" t="n">
        <v>0.96</v>
      </c>
      <c r="I64" t="n">
        <v>4</v>
      </c>
      <c r="J64" t="n">
        <v>305.59</v>
      </c>
      <c r="K64" t="n">
        <v>60.56</v>
      </c>
      <c r="L64" t="n">
        <v>16.5</v>
      </c>
      <c r="M64" t="n">
        <v>2</v>
      </c>
      <c r="N64" t="n">
        <v>88.54000000000001</v>
      </c>
      <c r="O64" t="n">
        <v>37924.08</v>
      </c>
      <c r="P64" t="n">
        <v>64.31</v>
      </c>
      <c r="Q64" t="n">
        <v>203.56</v>
      </c>
      <c r="R64" t="n">
        <v>15.85</v>
      </c>
      <c r="S64" t="n">
        <v>13.05</v>
      </c>
      <c r="T64" t="n">
        <v>1110.68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98.82627027655852</v>
      </c>
      <c r="AB64" t="n">
        <v>135.2184628996685</v>
      </c>
      <c r="AC64" t="n">
        <v>122.3134025808649</v>
      </c>
      <c r="AD64" t="n">
        <v>98826.27027655851</v>
      </c>
      <c r="AE64" t="n">
        <v>135218.4628996685</v>
      </c>
      <c r="AF64" t="n">
        <v>4.452128158576663e-06</v>
      </c>
      <c r="AG64" t="n">
        <v>10</v>
      </c>
      <c r="AH64" t="n">
        <v>122313.4025808649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13.8707</v>
      </c>
      <c r="E65" t="n">
        <v>7.21</v>
      </c>
      <c r="F65" t="n">
        <v>4.1</v>
      </c>
      <c r="G65" t="n">
        <v>61.49</v>
      </c>
      <c r="H65" t="n">
        <v>0.97</v>
      </c>
      <c r="I65" t="n">
        <v>4</v>
      </c>
      <c r="J65" t="n">
        <v>306.13</v>
      </c>
      <c r="K65" t="n">
        <v>60.56</v>
      </c>
      <c r="L65" t="n">
        <v>16.75</v>
      </c>
      <c r="M65" t="n">
        <v>2</v>
      </c>
      <c r="N65" t="n">
        <v>88.83</v>
      </c>
      <c r="O65" t="n">
        <v>37990.27</v>
      </c>
      <c r="P65" t="n">
        <v>64.31999999999999</v>
      </c>
      <c r="Q65" t="n">
        <v>203.56</v>
      </c>
      <c r="R65" t="n">
        <v>15.87</v>
      </c>
      <c r="S65" t="n">
        <v>13.05</v>
      </c>
      <c r="T65" t="n">
        <v>1121.05</v>
      </c>
      <c r="U65" t="n">
        <v>0.82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98.83561286173635</v>
      </c>
      <c r="AB65" t="n">
        <v>135.2312458368746</v>
      </c>
      <c r="AC65" t="n">
        <v>122.3249655324851</v>
      </c>
      <c r="AD65" t="n">
        <v>98835.61286173636</v>
      </c>
      <c r="AE65" t="n">
        <v>135231.2458368746</v>
      </c>
      <c r="AF65" t="n">
        <v>4.451261698586454e-06</v>
      </c>
      <c r="AG65" t="n">
        <v>10</v>
      </c>
      <c r="AH65" t="n">
        <v>122324.965532485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13.8718</v>
      </c>
      <c r="E66" t="n">
        <v>7.21</v>
      </c>
      <c r="F66" t="n">
        <v>4.1</v>
      </c>
      <c r="G66" t="n">
        <v>61.48</v>
      </c>
      <c r="H66" t="n">
        <v>0.99</v>
      </c>
      <c r="I66" t="n">
        <v>4</v>
      </c>
      <c r="J66" t="n">
        <v>306.67</v>
      </c>
      <c r="K66" t="n">
        <v>60.56</v>
      </c>
      <c r="L66" t="n">
        <v>17</v>
      </c>
      <c r="M66" t="n">
        <v>2</v>
      </c>
      <c r="N66" t="n">
        <v>89.11</v>
      </c>
      <c r="O66" t="n">
        <v>38056.58</v>
      </c>
      <c r="P66" t="n">
        <v>64.25</v>
      </c>
      <c r="Q66" t="n">
        <v>203.56</v>
      </c>
      <c r="R66" t="n">
        <v>15.84</v>
      </c>
      <c r="S66" t="n">
        <v>13.05</v>
      </c>
      <c r="T66" t="n">
        <v>1105.24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98.80594319916362</v>
      </c>
      <c r="AB66" t="n">
        <v>135.1906504956095</v>
      </c>
      <c r="AC66" t="n">
        <v>122.2882445536143</v>
      </c>
      <c r="AD66" t="n">
        <v>98805.94319916362</v>
      </c>
      <c r="AE66" t="n">
        <v>135190.6504956095</v>
      </c>
      <c r="AF66" t="n">
        <v>4.451614700804687e-06</v>
      </c>
      <c r="AG66" t="n">
        <v>10</v>
      </c>
      <c r="AH66" t="n">
        <v>122288.2445536143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13.8686</v>
      </c>
      <c r="E67" t="n">
        <v>7.21</v>
      </c>
      <c r="F67" t="n">
        <v>4.1</v>
      </c>
      <c r="G67" t="n">
        <v>61.51</v>
      </c>
      <c r="H67" t="n">
        <v>1</v>
      </c>
      <c r="I67" t="n">
        <v>4</v>
      </c>
      <c r="J67" t="n">
        <v>307.21</v>
      </c>
      <c r="K67" t="n">
        <v>60.56</v>
      </c>
      <c r="L67" t="n">
        <v>17.25</v>
      </c>
      <c r="M67" t="n">
        <v>2</v>
      </c>
      <c r="N67" t="n">
        <v>89.40000000000001</v>
      </c>
      <c r="O67" t="n">
        <v>38123.01</v>
      </c>
      <c r="P67" t="n">
        <v>64.23</v>
      </c>
      <c r="Q67" t="n">
        <v>203.56</v>
      </c>
      <c r="R67" t="n">
        <v>15.91</v>
      </c>
      <c r="S67" t="n">
        <v>13.05</v>
      </c>
      <c r="T67" t="n">
        <v>1138.32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98.80451439637432</v>
      </c>
      <c r="AB67" t="n">
        <v>135.1886955445988</v>
      </c>
      <c r="AC67" t="n">
        <v>122.2864761803843</v>
      </c>
      <c r="AD67" t="n">
        <v>98804.51439637432</v>
      </c>
      <c r="AE67" t="n">
        <v>135188.6955445988</v>
      </c>
      <c r="AF67" t="n">
        <v>4.450587785260736e-06</v>
      </c>
      <c r="AG67" t="n">
        <v>10</v>
      </c>
      <c r="AH67" t="n">
        <v>122286.4761803843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13.8712</v>
      </c>
      <c r="E68" t="n">
        <v>7.21</v>
      </c>
      <c r="F68" t="n">
        <v>4.1</v>
      </c>
      <c r="G68" t="n">
        <v>61.49</v>
      </c>
      <c r="H68" t="n">
        <v>1.01</v>
      </c>
      <c r="I68" t="n">
        <v>4</v>
      </c>
      <c r="J68" t="n">
        <v>307.75</v>
      </c>
      <c r="K68" t="n">
        <v>60.56</v>
      </c>
      <c r="L68" t="n">
        <v>17.5</v>
      </c>
      <c r="M68" t="n">
        <v>2</v>
      </c>
      <c r="N68" t="n">
        <v>89.69</v>
      </c>
      <c r="O68" t="n">
        <v>38189.58</v>
      </c>
      <c r="P68" t="n">
        <v>64.14</v>
      </c>
      <c r="Q68" t="n">
        <v>203.56</v>
      </c>
      <c r="R68" t="n">
        <v>15.87</v>
      </c>
      <c r="S68" t="n">
        <v>13.05</v>
      </c>
      <c r="T68" t="n">
        <v>1120.43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98.76399127698441</v>
      </c>
      <c r="AB68" t="n">
        <v>135.1332500248957</v>
      </c>
      <c r="AC68" t="n">
        <v>122.2363223032634</v>
      </c>
      <c r="AD68" t="n">
        <v>98763.99127698441</v>
      </c>
      <c r="AE68" t="n">
        <v>135133.2500248957</v>
      </c>
      <c r="AF68" t="n">
        <v>4.451422154140197e-06</v>
      </c>
      <c r="AG68" t="n">
        <v>10</v>
      </c>
      <c r="AH68" t="n">
        <v>122236.3223032634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13.8654</v>
      </c>
      <c r="E69" t="n">
        <v>7.21</v>
      </c>
      <c r="F69" t="n">
        <v>4.1</v>
      </c>
      <c r="G69" t="n">
        <v>61.53</v>
      </c>
      <c r="H69" t="n">
        <v>1.03</v>
      </c>
      <c r="I69" t="n">
        <v>4</v>
      </c>
      <c r="J69" t="n">
        <v>308.29</v>
      </c>
      <c r="K69" t="n">
        <v>60.56</v>
      </c>
      <c r="L69" t="n">
        <v>17.75</v>
      </c>
      <c r="M69" t="n">
        <v>2</v>
      </c>
      <c r="N69" t="n">
        <v>89.98</v>
      </c>
      <c r="O69" t="n">
        <v>38256.26</v>
      </c>
      <c r="P69" t="n">
        <v>64.19</v>
      </c>
      <c r="Q69" t="n">
        <v>203.56</v>
      </c>
      <c r="R69" t="n">
        <v>15.95</v>
      </c>
      <c r="S69" t="n">
        <v>13.05</v>
      </c>
      <c r="T69" t="n">
        <v>1161.84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98.79523523833545</v>
      </c>
      <c r="AB69" t="n">
        <v>135.1759993912025</v>
      </c>
      <c r="AC69" t="n">
        <v>122.274991730049</v>
      </c>
      <c r="AD69" t="n">
        <v>98795.23523833544</v>
      </c>
      <c r="AE69" t="n">
        <v>135175.9993912025</v>
      </c>
      <c r="AF69" t="n">
        <v>4.449560869716786e-06</v>
      </c>
      <c r="AG69" t="n">
        <v>10</v>
      </c>
      <c r="AH69" t="n">
        <v>122274.991730049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13.8857</v>
      </c>
      <c r="E70" t="n">
        <v>7.2</v>
      </c>
      <c r="F70" t="n">
        <v>4.09</v>
      </c>
      <c r="G70" t="n">
        <v>61.38</v>
      </c>
      <c r="H70" t="n">
        <v>1.04</v>
      </c>
      <c r="I70" t="n">
        <v>4</v>
      </c>
      <c r="J70" t="n">
        <v>308.83</v>
      </c>
      <c r="K70" t="n">
        <v>60.56</v>
      </c>
      <c r="L70" t="n">
        <v>18</v>
      </c>
      <c r="M70" t="n">
        <v>2</v>
      </c>
      <c r="N70" t="n">
        <v>90.27</v>
      </c>
      <c r="O70" t="n">
        <v>38323.08</v>
      </c>
      <c r="P70" t="n">
        <v>63.89</v>
      </c>
      <c r="Q70" t="n">
        <v>203.56</v>
      </c>
      <c r="R70" t="n">
        <v>15.55</v>
      </c>
      <c r="S70" t="n">
        <v>13.05</v>
      </c>
      <c r="T70" t="n">
        <v>961.92</v>
      </c>
      <c r="U70" t="n">
        <v>0.84</v>
      </c>
      <c r="V70" t="n">
        <v>0.91</v>
      </c>
      <c r="W70" t="n">
        <v>0.06</v>
      </c>
      <c r="X70" t="n">
        <v>0.05</v>
      </c>
      <c r="Y70" t="n">
        <v>1</v>
      </c>
      <c r="Z70" t="n">
        <v>10</v>
      </c>
      <c r="AA70" t="n">
        <v>98.63063652254993</v>
      </c>
      <c r="AB70" t="n">
        <v>134.950788166682</v>
      </c>
      <c r="AC70" t="n">
        <v>122.0712743487107</v>
      </c>
      <c r="AD70" t="n">
        <v>98630.63652254993</v>
      </c>
      <c r="AE70" t="n">
        <v>134950.788166682</v>
      </c>
      <c r="AF70" t="n">
        <v>4.456075365198723e-06</v>
      </c>
      <c r="AG70" t="n">
        <v>10</v>
      </c>
      <c r="AH70" t="n">
        <v>122071.2743487107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13.8964</v>
      </c>
      <c r="E71" t="n">
        <v>7.2</v>
      </c>
      <c r="F71" t="n">
        <v>4.09</v>
      </c>
      <c r="G71" t="n">
        <v>61.29</v>
      </c>
      <c r="H71" t="n">
        <v>1.05</v>
      </c>
      <c r="I71" t="n">
        <v>4</v>
      </c>
      <c r="J71" t="n">
        <v>309.37</v>
      </c>
      <c r="K71" t="n">
        <v>60.56</v>
      </c>
      <c r="L71" t="n">
        <v>18.25</v>
      </c>
      <c r="M71" t="n">
        <v>2</v>
      </c>
      <c r="N71" t="n">
        <v>90.56999999999999</v>
      </c>
      <c r="O71" t="n">
        <v>38390.02</v>
      </c>
      <c r="P71" t="n">
        <v>63.7</v>
      </c>
      <c r="Q71" t="n">
        <v>203.56</v>
      </c>
      <c r="R71" t="n">
        <v>15.44</v>
      </c>
      <c r="S71" t="n">
        <v>13.05</v>
      </c>
      <c r="T71" t="n">
        <v>907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98.5349448854232</v>
      </c>
      <c r="AB71" t="n">
        <v>134.8198586471482</v>
      </c>
      <c r="AC71" t="n">
        <v>121.9528405587604</v>
      </c>
      <c r="AD71" t="n">
        <v>98534.9448854232</v>
      </c>
      <c r="AE71" t="n">
        <v>134819.8586471482</v>
      </c>
      <c r="AF71" t="n">
        <v>4.459509114048809e-06</v>
      </c>
      <c r="AG71" t="n">
        <v>10</v>
      </c>
      <c r="AH71" t="n">
        <v>121952.8405587604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13.8884</v>
      </c>
      <c r="E72" t="n">
        <v>7.2</v>
      </c>
      <c r="F72" t="n">
        <v>4.09</v>
      </c>
      <c r="G72" t="n">
        <v>61.35</v>
      </c>
      <c r="H72" t="n">
        <v>1.06</v>
      </c>
      <c r="I72" t="n">
        <v>4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63.64</v>
      </c>
      <c r="Q72" t="n">
        <v>203.56</v>
      </c>
      <c r="R72" t="n">
        <v>15.58</v>
      </c>
      <c r="S72" t="n">
        <v>13.05</v>
      </c>
      <c r="T72" t="n">
        <v>972.86</v>
      </c>
      <c r="U72" t="n">
        <v>0.84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98.52730352226476</v>
      </c>
      <c r="AB72" t="n">
        <v>134.8094033969617</v>
      </c>
      <c r="AC72" t="n">
        <v>121.9433831429777</v>
      </c>
      <c r="AD72" t="n">
        <v>98527.30352226476</v>
      </c>
      <c r="AE72" t="n">
        <v>134809.4033969617</v>
      </c>
      <c r="AF72" t="n">
        <v>4.456941825188932e-06</v>
      </c>
      <c r="AG72" t="n">
        <v>10</v>
      </c>
      <c r="AH72" t="n">
        <v>121943.3831429777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13.8766</v>
      </c>
      <c r="E73" t="n">
        <v>7.21</v>
      </c>
      <c r="F73" t="n">
        <v>4.1</v>
      </c>
      <c r="G73" t="n">
        <v>61.45</v>
      </c>
      <c r="H73" t="n">
        <v>1.08</v>
      </c>
      <c r="I73" t="n">
        <v>4</v>
      </c>
      <c r="J73" t="n">
        <v>310.46</v>
      </c>
      <c r="K73" t="n">
        <v>60.56</v>
      </c>
      <c r="L73" t="n">
        <v>18.75</v>
      </c>
      <c r="M73" t="n">
        <v>2</v>
      </c>
      <c r="N73" t="n">
        <v>91.16</v>
      </c>
      <c r="O73" t="n">
        <v>38524.29</v>
      </c>
      <c r="P73" t="n">
        <v>63.88</v>
      </c>
      <c r="Q73" t="n">
        <v>203.58</v>
      </c>
      <c r="R73" t="n">
        <v>15.79</v>
      </c>
      <c r="S73" t="n">
        <v>13.05</v>
      </c>
      <c r="T73" t="n">
        <v>1081.96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98.65121796493931</v>
      </c>
      <c r="AB73" t="n">
        <v>134.9789486041483</v>
      </c>
      <c r="AC73" t="n">
        <v>122.0967471935487</v>
      </c>
      <c r="AD73" t="n">
        <v>98651.21796493931</v>
      </c>
      <c r="AE73" t="n">
        <v>134978.9486041483</v>
      </c>
      <c r="AF73" t="n">
        <v>4.453155074120614e-06</v>
      </c>
      <c r="AG73" t="n">
        <v>10</v>
      </c>
      <c r="AH73" t="n">
        <v>122096.7471935487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13.86</v>
      </c>
      <c r="E74" t="n">
        <v>7.22</v>
      </c>
      <c r="F74" t="n">
        <v>4.11</v>
      </c>
      <c r="G74" t="n">
        <v>61.58</v>
      </c>
      <c r="H74" t="n">
        <v>1.09</v>
      </c>
      <c r="I74" t="n">
        <v>4</v>
      </c>
      <c r="J74" t="n">
        <v>311.01</v>
      </c>
      <c r="K74" t="n">
        <v>60.56</v>
      </c>
      <c r="L74" t="n">
        <v>19</v>
      </c>
      <c r="M74" t="n">
        <v>2</v>
      </c>
      <c r="N74" t="n">
        <v>91.45</v>
      </c>
      <c r="O74" t="n">
        <v>38591.62</v>
      </c>
      <c r="P74" t="n">
        <v>63.86</v>
      </c>
      <c r="Q74" t="n">
        <v>203.56</v>
      </c>
      <c r="R74" t="n">
        <v>16.08</v>
      </c>
      <c r="S74" t="n">
        <v>13.05</v>
      </c>
      <c r="T74" t="n">
        <v>1222.75</v>
      </c>
      <c r="U74" t="n">
        <v>0.8100000000000001</v>
      </c>
      <c r="V74" t="n">
        <v>0.91</v>
      </c>
      <c r="W74" t="n">
        <v>0.06</v>
      </c>
      <c r="X74" t="n">
        <v>0.06</v>
      </c>
      <c r="Y74" t="n">
        <v>1</v>
      </c>
      <c r="Z74" t="n">
        <v>10</v>
      </c>
      <c r="AA74" t="n">
        <v>98.68288152573082</v>
      </c>
      <c r="AB74" t="n">
        <v>135.0222720849209</v>
      </c>
      <c r="AC74" t="n">
        <v>122.1359359421213</v>
      </c>
      <c r="AD74" t="n">
        <v>98682.88152573082</v>
      </c>
      <c r="AE74" t="n">
        <v>135022.2720849209</v>
      </c>
      <c r="AF74" t="n">
        <v>4.447827949736369e-06</v>
      </c>
      <c r="AG74" t="n">
        <v>10</v>
      </c>
      <c r="AH74" t="n">
        <v>122135.9359421213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13.8659</v>
      </c>
      <c r="E75" t="n">
        <v>7.21</v>
      </c>
      <c r="F75" t="n">
        <v>4.1</v>
      </c>
      <c r="G75" t="n">
        <v>61.53</v>
      </c>
      <c r="H75" t="n">
        <v>1.1</v>
      </c>
      <c r="I75" t="n">
        <v>4</v>
      </c>
      <c r="J75" t="n">
        <v>311.55</v>
      </c>
      <c r="K75" t="n">
        <v>60.56</v>
      </c>
      <c r="L75" t="n">
        <v>19.25</v>
      </c>
      <c r="M75" t="n">
        <v>2</v>
      </c>
      <c r="N75" t="n">
        <v>91.75</v>
      </c>
      <c r="O75" t="n">
        <v>38659.08</v>
      </c>
      <c r="P75" t="n">
        <v>63.56</v>
      </c>
      <c r="Q75" t="n">
        <v>203.56</v>
      </c>
      <c r="R75" t="n">
        <v>15.98</v>
      </c>
      <c r="S75" t="n">
        <v>13.05</v>
      </c>
      <c r="T75" t="n">
        <v>1176.96</v>
      </c>
      <c r="U75" t="n">
        <v>0.82</v>
      </c>
      <c r="V75" t="n">
        <v>0.91</v>
      </c>
      <c r="W75" t="n">
        <v>0.06</v>
      </c>
      <c r="X75" t="n">
        <v>0.06</v>
      </c>
      <c r="Y75" t="n">
        <v>1</v>
      </c>
      <c r="Z75" t="n">
        <v>10</v>
      </c>
      <c r="AA75" t="n">
        <v>98.54697594808161</v>
      </c>
      <c r="AB75" t="n">
        <v>134.8363200778504</v>
      </c>
      <c r="AC75" t="n">
        <v>121.9677309336202</v>
      </c>
      <c r="AD75" t="n">
        <v>98546.97594808161</v>
      </c>
      <c r="AE75" t="n">
        <v>134836.3200778504</v>
      </c>
      <c r="AF75" t="n">
        <v>4.449721325270529e-06</v>
      </c>
      <c r="AG75" t="n">
        <v>10</v>
      </c>
      <c r="AH75" t="n">
        <v>121967.7309336202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13.8638</v>
      </c>
      <c r="E76" t="n">
        <v>7.21</v>
      </c>
      <c r="F76" t="n">
        <v>4.1</v>
      </c>
      <c r="G76" t="n">
        <v>61.55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63.42</v>
      </c>
      <c r="Q76" t="n">
        <v>203.56</v>
      </c>
      <c r="R76" t="n">
        <v>16.02</v>
      </c>
      <c r="S76" t="n">
        <v>13.05</v>
      </c>
      <c r="T76" t="n">
        <v>1193.6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98.4961964906034</v>
      </c>
      <c r="AB76" t="n">
        <v>134.7668413838972</v>
      </c>
      <c r="AC76" t="n">
        <v>121.9048831887039</v>
      </c>
      <c r="AD76" t="n">
        <v>98496.1964906034</v>
      </c>
      <c r="AE76" t="n">
        <v>134766.8413838972</v>
      </c>
      <c r="AF76" t="n">
        <v>4.449047411944811e-06</v>
      </c>
      <c r="AG76" t="n">
        <v>10</v>
      </c>
      <c r="AH76" t="n">
        <v>121904.8831887039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13.867</v>
      </c>
      <c r="E77" t="n">
        <v>7.21</v>
      </c>
      <c r="F77" t="n">
        <v>4.1</v>
      </c>
      <c r="G77" t="n">
        <v>61.52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63.28</v>
      </c>
      <c r="Q77" t="n">
        <v>203.56</v>
      </c>
      <c r="R77" t="n">
        <v>15.93</v>
      </c>
      <c r="S77" t="n">
        <v>13.05</v>
      </c>
      <c r="T77" t="n">
        <v>1149.75</v>
      </c>
      <c r="U77" t="n">
        <v>0.82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98.43490661630599</v>
      </c>
      <c r="AB77" t="n">
        <v>134.6829818739652</v>
      </c>
      <c r="AC77" t="n">
        <v>121.8290271127022</v>
      </c>
      <c r="AD77" t="n">
        <v>98434.90661630599</v>
      </c>
      <c r="AE77" t="n">
        <v>134682.9818739652</v>
      </c>
      <c r="AF77" t="n">
        <v>4.450074327488762e-06</v>
      </c>
      <c r="AG77" t="n">
        <v>10</v>
      </c>
      <c r="AH77" t="n">
        <v>121829.0271127022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13.8621</v>
      </c>
      <c r="E78" t="n">
        <v>7.21</v>
      </c>
      <c r="F78" t="n">
        <v>4.1</v>
      </c>
      <c r="G78" t="n">
        <v>61.56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63.07</v>
      </c>
      <c r="Q78" t="n">
        <v>203.56</v>
      </c>
      <c r="R78" t="n">
        <v>16</v>
      </c>
      <c r="S78" t="n">
        <v>13.05</v>
      </c>
      <c r="T78" t="n">
        <v>1185.55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98.36216786294618</v>
      </c>
      <c r="AB78" t="n">
        <v>134.583457502611</v>
      </c>
      <c r="AC78" t="n">
        <v>121.7390012076667</v>
      </c>
      <c r="AD78" t="n">
        <v>98362.16786294618</v>
      </c>
      <c r="AE78" t="n">
        <v>134583.457502611</v>
      </c>
      <c r="AF78" t="n">
        <v>4.448501863062087e-06</v>
      </c>
      <c r="AG78" t="n">
        <v>10</v>
      </c>
      <c r="AH78" t="n">
        <v>121739.0012076667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13.876</v>
      </c>
      <c r="E79" t="n">
        <v>7.21</v>
      </c>
      <c r="F79" t="n">
        <v>4.1</v>
      </c>
      <c r="G79" t="n">
        <v>61.45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62.71</v>
      </c>
      <c r="Q79" t="n">
        <v>203.56</v>
      </c>
      <c r="R79" t="n">
        <v>15.73</v>
      </c>
      <c r="S79" t="n">
        <v>13.05</v>
      </c>
      <c r="T79" t="n">
        <v>1051.46</v>
      </c>
      <c r="U79" t="n">
        <v>0.83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98.1935578021367</v>
      </c>
      <c r="AB79" t="n">
        <v>134.3527577788607</v>
      </c>
      <c r="AC79" t="n">
        <v>121.5303191417619</v>
      </c>
      <c r="AD79" t="n">
        <v>98193.5578021367</v>
      </c>
      <c r="AE79" t="n">
        <v>134352.7577788607</v>
      </c>
      <c r="AF79" t="n">
        <v>4.452962527456123e-06</v>
      </c>
      <c r="AG79" t="n">
        <v>10</v>
      </c>
      <c r="AH79" t="n">
        <v>121530.3191417619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13.8867</v>
      </c>
      <c r="E80" t="n">
        <v>7.2</v>
      </c>
      <c r="F80" t="n">
        <v>4.09</v>
      </c>
      <c r="G80" t="n">
        <v>61.37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62.33</v>
      </c>
      <c r="Q80" t="n">
        <v>203.56</v>
      </c>
      <c r="R80" t="n">
        <v>15.58</v>
      </c>
      <c r="S80" t="n">
        <v>13.05</v>
      </c>
      <c r="T80" t="n">
        <v>976.1900000000001</v>
      </c>
      <c r="U80" t="n">
        <v>0.84</v>
      </c>
      <c r="V80" t="n">
        <v>0.91</v>
      </c>
      <c r="W80" t="n">
        <v>0.06</v>
      </c>
      <c r="X80" t="n">
        <v>0.05</v>
      </c>
      <c r="Y80" t="n">
        <v>1</v>
      </c>
      <c r="Z80" t="n">
        <v>10</v>
      </c>
      <c r="AA80" t="n">
        <v>98.01730866518763</v>
      </c>
      <c r="AB80" t="n">
        <v>134.1116059341239</v>
      </c>
      <c r="AC80" t="n">
        <v>121.312182490628</v>
      </c>
      <c r="AD80" t="n">
        <v>98017.30866518762</v>
      </c>
      <c r="AE80" t="n">
        <v>134111.6059341239</v>
      </c>
      <c r="AF80" t="n">
        <v>4.456396276306207e-06</v>
      </c>
      <c r="AG80" t="n">
        <v>10</v>
      </c>
      <c r="AH80" t="n">
        <v>121312.182490628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13.8825</v>
      </c>
      <c r="E81" t="n">
        <v>7.2</v>
      </c>
      <c r="F81" t="n">
        <v>4.09</v>
      </c>
      <c r="G81" t="n">
        <v>61.4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62.07</v>
      </c>
      <c r="Q81" t="n">
        <v>203.56</v>
      </c>
      <c r="R81" t="n">
        <v>15.69</v>
      </c>
      <c r="S81" t="n">
        <v>13.05</v>
      </c>
      <c r="T81" t="n">
        <v>1031.78</v>
      </c>
      <c r="U81" t="n">
        <v>0.83</v>
      </c>
      <c r="V81" t="n">
        <v>0.91</v>
      </c>
      <c r="W81" t="n">
        <v>0.06</v>
      </c>
      <c r="X81" t="n">
        <v>0.05</v>
      </c>
      <c r="Y81" t="n">
        <v>1</v>
      </c>
      <c r="Z81" t="n">
        <v>10</v>
      </c>
      <c r="AA81" t="n">
        <v>97.92356633373275</v>
      </c>
      <c r="AB81" t="n">
        <v>133.9833435406076</v>
      </c>
      <c r="AC81" t="n">
        <v>121.1961612799315</v>
      </c>
      <c r="AD81" t="n">
        <v>97923.56633373276</v>
      </c>
      <c r="AE81" t="n">
        <v>133983.3435406077</v>
      </c>
      <c r="AF81" t="n">
        <v>4.455048449654773e-06</v>
      </c>
      <c r="AG81" t="n">
        <v>10</v>
      </c>
      <c r="AH81" t="n">
        <v>121196.1612799315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13.8675</v>
      </c>
      <c r="E82" t="n">
        <v>7.21</v>
      </c>
      <c r="F82" t="n">
        <v>4.1</v>
      </c>
      <c r="G82" t="n">
        <v>61.52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61.87</v>
      </c>
      <c r="Q82" t="n">
        <v>203.56</v>
      </c>
      <c r="R82" t="n">
        <v>15.97</v>
      </c>
      <c r="S82" t="n">
        <v>13.05</v>
      </c>
      <c r="T82" t="n">
        <v>1171.93</v>
      </c>
      <c r="U82" t="n">
        <v>0.82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97.88059718701828</v>
      </c>
      <c r="AB82" t="n">
        <v>133.924551258408</v>
      </c>
      <c r="AC82" t="n">
        <v>121.1429800506295</v>
      </c>
      <c r="AD82" t="n">
        <v>97880.59718701828</v>
      </c>
      <c r="AE82" t="n">
        <v>133924.551258408</v>
      </c>
      <c r="AF82" t="n">
        <v>4.450234783042503e-06</v>
      </c>
      <c r="AG82" t="n">
        <v>10</v>
      </c>
      <c r="AH82" t="n">
        <v>121142.9800506295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13.8557</v>
      </c>
      <c r="E83" t="n">
        <v>7.22</v>
      </c>
      <c r="F83" t="n">
        <v>4.11</v>
      </c>
      <c r="G83" t="n">
        <v>61.61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61.75</v>
      </c>
      <c r="Q83" t="n">
        <v>203.56</v>
      </c>
      <c r="R83" t="n">
        <v>16.14</v>
      </c>
      <c r="S83" t="n">
        <v>13.05</v>
      </c>
      <c r="T83" t="n">
        <v>1253.99</v>
      </c>
      <c r="U83" t="n">
        <v>0.8100000000000001</v>
      </c>
      <c r="V83" t="n">
        <v>0.91</v>
      </c>
      <c r="W83" t="n">
        <v>0.06</v>
      </c>
      <c r="X83" t="n">
        <v>0.07000000000000001</v>
      </c>
      <c r="Y83" t="n">
        <v>1</v>
      </c>
      <c r="Z83" t="n">
        <v>10</v>
      </c>
      <c r="AA83" t="n">
        <v>97.86275434518109</v>
      </c>
      <c r="AB83" t="n">
        <v>133.9001378950357</v>
      </c>
      <c r="AC83" t="n">
        <v>121.1208966643931</v>
      </c>
      <c r="AD83" t="n">
        <v>97862.75434518109</v>
      </c>
      <c r="AE83" t="n">
        <v>133900.1378950357</v>
      </c>
      <c r="AF83" t="n">
        <v>4.446448031974186e-06</v>
      </c>
      <c r="AG83" t="n">
        <v>10</v>
      </c>
      <c r="AH83" t="n">
        <v>121120.8966643931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13.8579</v>
      </c>
      <c r="E84" t="n">
        <v>7.22</v>
      </c>
      <c r="F84" t="n">
        <v>4.11</v>
      </c>
      <c r="G84" t="n">
        <v>61.59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61.48</v>
      </c>
      <c r="Q84" t="n">
        <v>203.56</v>
      </c>
      <c r="R84" t="n">
        <v>16.11</v>
      </c>
      <c r="S84" t="n">
        <v>13.05</v>
      </c>
      <c r="T84" t="n">
        <v>1238.17</v>
      </c>
      <c r="U84" t="n">
        <v>0.8100000000000001</v>
      </c>
      <c r="V84" t="n">
        <v>0.91</v>
      </c>
      <c r="W84" t="n">
        <v>0.06</v>
      </c>
      <c r="X84" t="n">
        <v>0.07000000000000001</v>
      </c>
      <c r="Y84" t="n">
        <v>1</v>
      </c>
      <c r="Z84" t="n">
        <v>10</v>
      </c>
      <c r="AA84" t="n">
        <v>97.75245930945992</v>
      </c>
      <c r="AB84" t="n">
        <v>133.7492273612885</v>
      </c>
      <c r="AC84" t="n">
        <v>120.9843888201824</v>
      </c>
      <c r="AD84" t="n">
        <v>97752.45930945993</v>
      </c>
      <c r="AE84" t="n">
        <v>133749.2273612885</v>
      </c>
      <c r="AF84" t="n">
        <v>4.447154036410652e-06</v>
      </c>
      <c r="AG84" t="n">
        <v>10</v>
      </c>
      <c r="AH84" t="n">
        <v>120984.3888201824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14.0083</v>
      </c>
      <c r="E85" t="n">
        <v>7.14</v>
      </c>
      <c r="F85" t="n">
        <v>4.08</v>
      </c>
      <c r="G85" t="n">
        <v>81.62</v>
      </c>
      <c r="H85" t="n">
        <v>1.22</v>
      </c>
      <c r="I85" t="n">
        <v>3</v>
      </c>
      <c r="J85" t="n">
        <v>317.08</v>
      </c>
      <c r="K85" t="n">
        <v>60.56</v>
      </c>
      <c r="L85" t="n">
        <v>21.75</v>
      </c>
      <c r="M85" t="n">
        <v>1</v>
      </c>
      <c r="N85" t="n">
        <v>94.78</v>
      </c>
      <c r="O85" t="n">
        <v>39341.24</v>
      </c>
      <c r="P85" t="n">
        <v>60.71</v>
      </c>
      <c r="Q85" t="n">
        <v>203.56</v>
      </c>
      <c r="R85" t="n">
        <v>15.28</v>
      </c>
      <c r="S85" t="n">
        <v>13.05</v>
      </c>
      <c r="T85" t="n">
        <v>828.08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97.14700828022393</v>
      </c>
      <c r="AB85" t="n">
        <v>132.920822552474</v>
      </c>
      <c r="AC85" t="n">
        <v>120.2350458036474</v>
      </c>
      <c r="AD85" t="n">
        <v>97147.00828022393</v>
      </c>
      <c r="AE85" t="n">
        <v>132920.822552474</v>
      </c>
      <c r="AF85" t="n">
        <v>4.495419066976334e-06</v>
      </c>
      <c r="AG85" t="n">
        <v>10</v>
      </c>
      <c r="AH85" t="n">
        <v>120235.0458036474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14.0181</v>
      </c>
      <c r="E86" t="n">
        <v>7.13</v>
      </c>
      <c r="F86" t="n">
        <v>4.08</v>
      </c>
      <c r="G86" t="n">
        <v>81.52</v>
      </c>
      <c r="H86" t="n">
        <v>1.23</v>
      </c>
      <c r="I86" t="n">
        <v>3</v>
      </c>
      <c r="J86" t="n">
        <v>317.64</v>
      </c>
      <c r="K86" t="n">
        <v>60.56</v>
      </c>
      <c r="L86" t="n">
        <v>22</v>
      </c>
      <c r="M86" t="n">
        <v>1</v>
      </c>
      <c r="N86" t="n">
        <v>95.09</v>
      </c>
      <c r="O86" t="n">
        <v>39410.2</v>
      </c>
      <c r="P86" t="n">
        <v>60.84</v>
      </c>
      <c r="Q86" t="n">
        <v>203.56</v>
      </c>
      <c r="R86" t="n">
        <v>15.1</v>
      </c>
      <c r="S86" t="n">
        <v>13.05</v>
      </c>
      <c r="T86" t="n">
        <v>738.09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97.1791864759262</v>
      </c>
      <c r="AB86" t="n">
        <v>132.9648501794356</v>
      </c>
      <c r="AC86" t="n">
        <v>120.274871495685</v>
      </c>
      <c r="AD86" t="n">
        <v>97179.1864759262</v>
      </c>
      <c r="AE86" t="n">
        <v>132964.8501794356</v>
      </c>
      <c r="AF86" t="n">
        <v>4.498563995829683e-06</v>
      </c>
      <c r="AG86" t="n">
        <v>10</v>
      </c>
      <c r="AH86" t="n">
        <v>120274.871495685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14.0258</v>
      </c>
      <c r="E87" t="n">
        <v>7.13</v>
      </c>
      <c r="F87" t="n">
        <v>4.07</v>
      </c>
      <c r="G87" t="n">
        <v>81.44</v>
      </c>
      <c r="H87" t="n">
        <v>1.25</v>
      </c>
      <c r="I87" t="n">
        <v>3</v>
      </c>
      <c r="J87" t="n">
        <v>318.2</v>
      </c>
      <c r="K87" t="n">
        <v>60.56</v>
      </c>
      <c r="L87" t="n">
        <v>22.25</v>
      </c>
      <c r="M87" t="n">
        <v>1</v>
      </c>
      <c r="N87" t="n">
        <v>95.40000000000001</v>
      </c>
      <c r="O87" t="n">
        <v>39479.3</v>
      </c>
      <c r="P87" t="n">
        <v>60.88</v>
      </c>
      <c r="Q87" t="n">
        <v>203.56</v>
      </c>
      <c r="R87" t="n">
        <v>14.94</v>
      </c>
      <c r="S87" t="n">
        <v>13.05</v>
      </c>
      <c r="T87" t="n">
        <v>662.47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97.1740200617635</v>
      </c>
      <c r="AB87" t="n">
        <v>132.9577812636521</v>
      </c>
      <c r="AC87" t="n">
        <v>120.2684772273026</v>
      </c>
      <c r="AD87" t="n">
        <v>97174.0200617635</v>
      </c>
      <c r="AE87" t="n">
        <v>132957.7812636521</v>
      </c>
      <c r="AF87" t="n">
        <v>4.501035011357314e-06</v>
      </c>
      <c r="AG87" t="n">
        <v>10</v>
      </c>
      <c r="AH87" t="n">
        <v>120268.4772273026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14.0313</v>
      </c>
      <c r="E88" t="n">
        <v>7.13</v>
      </c>
      <c r="F88" t="n">
        <v>4.07</v>
      </c>
      <c r="G88" t="n">
        <v>81.38</v>
      </c>
      <c r="H88" t="n">
        <v>1.26</v>
      </c>
      <c r="I88" t="n">
        <v>3</v>
      </c>
      <c r="J88" t="n">
        <v>318.76</v>
      </c>
      <c r="K88" t="n">
        <v>60.56</v>
      </c>
      <c r="L88" t="n">
        <v>22.5</v>
      </c>
      <c r="M88" t="n">
        <v>1</v>
      </c>
      <c r="N88" t="n">
        <v>95.70999999999999</v>
      </c>
      <c r="O88" t="n">
        <v>39548.54</v>
      </c>
      <c r="P88" t="n">
        <v>60.94</v>
      </c>
      <c r="Q88" t="n">
        <v>203.56</v>
      </c>
      <c r="R88" t="n">
        <v>14.86</v>
      </c>
      <c r="S88" t="n">
        <v>13.05</v>
      </c>
      <c r="T88" t="n">
        <v>618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97.18702553142575</v>
      </c>
      <c r="AB88" t="n">
        <v>132.9755759210048</v>
      </c>
      <c r="AC88" t="n">
        <v>120.2845735875325</v>
      </c>
      <c r="AD88" t="n">
        <v>97187.02553142575</v>
      </c>
      <c r="AE88" t="n">
        <v>132975.5759210048</v>
      </c>
      <c r="AF88" t="n">
        <v>4.502800022448478e-06</v>
      </c>
      <c r="AG88" t="n">
        <v>10</v>
      </c>
      <c r="AH88" t="n">
        <v>120284.5735875325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14.0324</v>
      </c>
      <c r="E89" t="n">
        <v>7.13</v>
      </c>
      <c r="F89" t="n">
        <v>4.07</v>
      </c>
      <c r="G89" t="n">
        <v>81.37</v>
      </c>
      <c r="H89" t="n">
        <v>1.27</v>
      </c>
      <c r="I89" t="n">
        <v>3</v>
      </c>
      <c r="J89" t="n">
        <v>319.33</v>
      </c>
      <c r="K89" t="n">
        <v>60.56</v>
      </c>
      <c r="L89" t="n">
        <v>22.75</v>
      </c>
      <c r="M89" t="n">
        <v>1</v>
      </c>
      <c r="N89" t="n">
        <v>96.02</v>
      </c>
      <c r="O89" t="n">
        <v>39617.93</v>
      </c>
      <c r="P89" t="n">
        <v>61</v>
      </c>
      <c r="Q89" t="n">
        <v>203.56</v>
      </c>
      <c r="R89" t="n">
        <v>14.87</v>
      </c>
      <c r="S89" t="n">
        <v>13.05</v>
      </c>
      <c r="T89" t="n">
        <v>626.05</v>
      </c>
      <c r="U89" t="n">
        <v>0.88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97.20824046504309</v>
      </c>
      <c r="AB89" t="n">
        <v>133.0046031291169</v>
      </c>
      <c r="AC89" t="n">
        <v>120.3108304796423</v>
      </c>
      <c r="AD89" t="n">
        <v>97208.24046504308</v>
      </c>
      <c r="AE89" t="n">
        <v>133004.6031291169</v>
      </c>
      <c r="AF89" t="n">
        <v>4.503153024666713e-06</v>
      </c>
      <c r="AG89" t="n">
        <v>10</v>
      </c>
      <c r="AH89" t="n">
        <v>120310.8304796423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14.0296</v>
      </c>
      <c r="E90" t="n">
        <v>7.13</v>
      </c>
      <c r="F90" t="n">
        <v>4.07</v>
      </c>
      <c r="G90" t="n">
        <v>81.40000000000001</v>
      </c>
      <c r="H90" t="n">
        <v>1.28</v>
      </c>
      <c r="I90" t="n">
        <v>3</v>
      </c>
      <c r="J90" t="n">
        <v>319.89</v>
      </c>
      <c r="K90" t="n">
        <v>60.56</v>
      </c>
      <c r="L90" t="n">
        <v>23</v>
      </c>
      <c r="M90" t="n">
        <v>1</v>
      </c>
      <c r="N90" t="n">
        <v>96.34</v>
      </c>
      <c r="O90" t="n">
        <v>39687.46</v>
      </c>
      <c r="P90" t="n">
        <v>61.31</v>
      </c>
      <c r="Q90" t="n">
        <v>203.56</v>
      </c>
      <c r="R90" t="n">
        <v>14.94</v>
      </c>
      <c r="S90" t="n">
        <v>13.05</v>
      </c>
      <c r="T90" t="n">
        <v>658.17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97.33372011560012</v>
      </c>
      <c r="AB90" t="n">
        <v>133.1762899227804</v>
      </c>
      <c r="AC90" t="n">
        <v>120.4661317266826</v>
      </c>
      <c r="AD90" t="n">
        <v>97333.72011560011</v>
      </c>
      <c r="AE90" t="n">
        <v>133176.2899227804</v>
      </c>
      <c r="AF90" t="n">
        <v>4.502254473565755e-06</v>
      </c>
      <c r="AG90" t="n">
        <v>10</v>
      </c>
      <c r="AH90" t="n">
        <v>120466.1317266826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14.0225</v>
      </c>
      <c r="E91" t="n">
        <v>7.13</v>
      </c>
      <c r="F91" t="n">
        <v>4.07</v>
      </c>
      <c r="G91" t="n">
        <v>81.47</v>
      </c>
      <c r="H91" t="n">
        <v>1.29</v>
      </c>
      <c r="I91" t="n">
        <v>3</v>
      </c>
      <c r="J91" t="n">
        <v>320.46</v>
      </c>
      <c r="K91" t="n">
        <v>60.56</v>
      </c>
      <c r="L91" t="n">
        <v>23.25</v>
      </c>
      <c r="M91" t="n">
        <v>1</v>
      </c>
      <c r="N91" t="n">
        <v>96.65000000000001</v>
      </c>
      <c r="O91" t="n">
        <v>39757.13</v>
      </c>
      <c r="P91" t="n">
        <v>61.4</v>
      </c>
      <c r="Q91" t="n">
        <v>203.56</v>
      </c>
      <c r="R91" t="n">
        <v>15.05</v>
      </c>
      <c r="S91" t="n">
        <v>13.05</v>
      </c>
      <c r="T91" t="n">
        <v>717.11</v>
      </c>
      <c r="U91" t="n">
        <v>0.87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97.38198859628628</v>
      </c>
      <c r="AB91" t="n">
        <v>133.2423329875102</v>
      </c>
      <c r="AC91" t="n">
        <v>120.5258717340067</v>
      </c>
      <c r="AD91" t="n">
        <v>97381.98859628628</v>
      </c>
      <c r="AE91" t="n">
        <v>133242.3329875102</v>
      </c>
      <c r="AF91" t="n">
        <v>4.499976004702615e-06</v>
      </c>
      <c r="AG91" t="n">
        <v>10</v>
      </c>
      <c r="AH91" t="n">
        <v>120525.8717340067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14.0154</v>
      </c>
      <c r="E92" t="n">
        <v>7.14</v>
      </c>
      <c r="F92" t="n">
        <v>4.08</v>
      </c>
      <c r="G92" t="n">
        <v>81.54000000000001</v>
      </c>
      <c r="H92" t="n">
        <v>1.3</v>
      </c>
      <c r="I92" t="n">
        <v>3</v>
      </c>
      <c r="J92" t="n">
        <v>321.02</v>
      </c>
      <c r="K92" t="n">
        <v>60.56</v>
      </c>
      <c r="L92" t="n">
        <v>23.5</v>
      </c>
      <c r="M92" t="n">
        <v>1</v>
      </c>
      <c r="N92" t="n">
        <v>96.97</v>
      </c>
      <c r="O92" t="n">
        <v>39826.95</v>
      </c>
      <c r="P92" t="n">
        <v>61.47</v>
      </c>
      <c r="Q92" t="n">
        <v>203.56</v>
      </c>
      <c r="R92" t="n">
        <v>15.2</v>
      </c>
      <c r="S92" t="n">
        <v>13.05</v>
      </c>
      <c r="T92" t="n">
        <v>789.17</v>
      </c>
      <c r="U92" t="n">
        <v>0.86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97.42885151448942</v>
      </c>
      <c r="AB92" t="n">
        <v>133.3064528996418</v>
      </c>
      <c r="AC92" t="n">
        <v>120.5838721317172</v>
      </c>
      <c r="AD92" t="n">
        <v>97428.85151448942</v>
      </c>
      <c r="AE92" t="n">
        <v>133306.4528996418</v>
      </c>
      <c r="AF92" t="n">
        <v>4.497697535839474e-06</v>
      </c>
      <c r="AG92" t="n">
        <v>10</v>
      </c>
      <c r="AH92" t="n">
        <v>120583.8721317172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14.0067</v>
      </c>
      <c r="E93" t="n">
        <v>7.14</v>
      </c>
      <c r="F93" t="n">
        <v>4.08</v>
      </c>
      <c r="G93" t="n">
        <v>81.63</v>
      </c>
      <c r="H93" t="n">
        <v>1.32</v>
      </c>
      <c r="I93" t="n">
        <v>3</v>
      </c>
      <c r="J93" t="n">
        <v>321.59</v>
      </c>
      <c r="K93" t="n">
        <v>60.56</v>
      </c>
      <c r="L93" t="n">
        <v>23.75</v>
      </c>
      <c r="M93" t="n">
        <v>1</v>
      </c>
      <c r="N93" t="n">
        <v>97.28</v>
      </c>
      <c r="O93" t="n">
        <v>39896.91</v>
      </c>
      <c r="P93" t="n">
        <v>61.59</v>
      </c>
      <c r="Q93" t="n">
        <v>203.56</v>
      </c>
      <c r="R93" t="n">
        <v>15.35</v>
      </c>
      <c r="S93" t="n">
        <v>13.05</v>
      </c>
      <c r="T93" t="n">
        <v>863.41</v>
      </c>
      <c r="U93" t="n">
        <v>0.85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97.49189901691</v>
      </c>
      <c r="AB93" t="n">
        <v>133.3927172739131</v>
      </c>
      <c r="AC93" t="n">
        <v>120.6619035551809</v>
      </c>
      <c r="AD93" t="n">
        <v>97491.89901691</v>
      </c>
      <c r="AE93" t="n">
        <v>133392.7172739131</v>
      </c>
      <c r="AF93" t="n">
        <v>4.494905609204358e-06</v>
      </c>
      <c r="AG93" t="n">
        <v>10</v>
      </c>
      <c r="AH93" t="n">
        <v>120661.9035551809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14.0138</v>
      </c>
      <c r="E94" t="n">
        <v>7.14</v>
      </c>
      <c r="F94" t="n">
        <v>4.08</v>
      </c>
      <c r="G94" t="n">
        <v>81.56</v>
      </c>
      <c r="H94" t="n">
        <v>1.33</v>
      </c>
      <c r="I94" t="n">
        <v>3</v>
      </c>
      <c r="J94" t="n">
        <v>322.16</v>
      </c>
      <c r="K94" t="n">
        <v>60.56</v>
      </c>
      <c r="L94" t="n">
        <v>24</v>
      </c>
      <c r="M94" t="n">
        <v>1</v>
      </c>
      <c r="N94" t="n">
        <v>97.59999999999999</v>
      </c>
      <c r="O94" t="n">
        <v>39967.02</v>
      </c>
      <c r="P94" t="n">
        <v>61.59</v>
      </c>
      <c r="Q94" t="n">
        <v>203.56</v>
      </c>
      <c r="R94" t="n">
        <v>15.18</v>
      </c>
      <c r="S94" t="n">
        <v>13.05</v>
      </c>
      <c r="T94" t="n">
        <v>778.1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97.47846999911364</v>
      </c>
      <c r="AB94" t="n">
        <v>133.3743430993177</v>
      </c>
      <c r="AC94" t="n">
        <v>120.6452829860206</v>
      </c>
      <c r="AD94" t="n">
        <v>97478.46999911364</v>
      </c>
      <c r="AE94" t="n">
        <v>133374.3430993177</v>
      </c>
      <c r="AF94" t="n">
        <v>4.497184078067499e-06</v>
      </c>
      <c r="AG94" t="n">
        <v>10</v>
      </c>
      <c r="AH94" t="n">
        <v>120645.2829860206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14.022</v>
      </c>
      <c r="E95" t="n">
        <v>7.13</v>
      </c>
      <c r="F95" t="n">
        <v>4.07</v>
      </c>
      <c r="G95" t="n">
        <v>81.48</v>
      </c>
      <c r="H95" t="n">
        <v>1.34</v>
      </c>
      <c r="I95" t="n">
        <v>3</v>
      </c>
      <c r="J95" t="n">
        <v>322.73</v>
      </c>
      <c r="K95" t="n">
        <v>60.56</v>
      </c>
      <c r="L95" t="n">
        <v>24.25</v>
      </c>
      <c r="M95" t="n">
        <v>1</v>
      </c>
      <c r="N95" t="n">
        <v>97.92</v>
      </c>
      <c r="O95" t="n">
        <v>40037.28</v>
      </c>
      <c r="P95" t="n">
        <v>61.63</v>
      </c>
      <c r="Q95" t="n">
        <v>203.56</v>
      </c>
      <c r="R95" t="n">
        <v>15.01</v>
      </c>
      <c r="S95" t="n">
        <v>13.05</v>
      </c>
      <c r="T95" t="n">
        <v>697.45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97.4721931635824</v>
      </c>
      <c r="AB95" t="n">
        <v>133.3657548560294</v>
      </c>
      <c r="AC95" t="n">
        <v>120.6375143926181</v>
      </c>
      <c r="AD95" t="n">
        <v>97472.1931635824</v>
      </c>
      <c r="AE95" t="n">
        <v>133365.7548560294</v>
      </c>
      <c r="AF95" t="n">
        <v>4.499815549148873e-06</v>
      </c>
      <c r="AG95" t="n">
        <v>10</v>
      </c>
      <c r="AH95" t="n">
        <v>120637.5143926181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14.028</v>
      </c>
      <c r="E96" t="n">
        <v>7.13</v>
      </c>
      <c r="F96" t="n">
        <v>4.07</v>
      </c>
      <c r="G96" t="n">
        <v>81.42</v>
      </c>
      <c r="H96" t="n">
        <v>1.35</v>
      </c>
      <c r="I96" t="n">
        <v>3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61.57</v>
      </c>
      <c r="Q96" t="n">
        <v>203.56</v>
      </c>
      <c r="R96" t="n">
        <v>14.91</v>
      </c>
      <c r="S96" t="n">
        <v>13.05</v>
      </c>
      <c r="T96" t="n">
        <v>645.98</v>
      </c>
      <c r="U96" t="n">
        <v>0.88</v>
      </c>
      <c r="V96" t="n">
        <v>0.92</v>
      </c>
      <c r="W96" t="n">
        <v>0.06</v>
      </c>
      <c r="X96" t="n">
        <v>0.03</v>
      </c>
      <c r="Y96" t="n">
        <v>1</v>
      </c>
      <c r="Z96" t="n">
        <v>10</v>
      </c>
      <c r="AA96" t="n">
        <v>97.4375884866411</v>
      </c>
      <c r="AB96" t="n">
        <v>133.3184072103877</v>
      </c>
      <c r="AC96" t="n">
        <v>120.5946855398236</v>
      </c>
      <c r="AD96" t="n">
        <v>97437.58848664111</v>
      </c>
      <c r="AE96" t="n">
        <v>133318.4072103877</v>
      </c>
      <c r="AF96" t="n">
        <v>4.501741015793781e-06</v>
      </c>
      <c r="AG96" t="n">
        <v>10</v>
      </c>
      <c r="AH96" t="n">
        <v>120594.6855398236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14.0302</v>
      </c>
      <c r="E97" t="n">
        <v>7.13</v>
      </c>
      <c r="F97" t="n">
        <v>4.07</v>
      </c>
      <c r="G97" t="n">
        <v>81.39</v>
      </c>
      <c r="H97" t="n">
        <v>1.36</v>
      </c>
      <c r="I97" t="n">
        <v>3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61.55</v>
      </c>
      <c r="Q97" t="n">
        <v>203.56</v>
      </c>
      <c r="R97" t="n">
        <v>14.92</v>
      </c>
      <c r="S97" t="n">
        <v>13.05</v>
      </c>
      <c r="T97" t="n">
        <v>648.64</v>
      </c>
      <c r="U97" t="n">
        <v>0.87</v>
      </c>
      <c r="V97" t="n">
        <v>0.92</v>
      </c>
      <c r="W97" t="n">
        <v>0.06</v>
      </c>
      <c r="X97" t="n">
        <v>0.03</v>
      </c>
      <c r="Y97" t="n">
        <v>1</v>
      </c>
      <c r="Z97" t="n">
        <v>10</v>
      </c>
      <c r="AA97" t="n">
        <v>97.4256832701159</v>
      </c>
      <c r="AB97" t="n">
        <v>133.3021179679168</v>
      </c>
      <c r="AC97" t="n">
        <v>120.579950919792</v>
      </c>
      <c r="AD97" t="n">
        <v>97425.6832701159</v>
      </c>
      <c r="AE97" t="n">
        <v>133302.1179679169</v>
      </c>
      <c r="AF97" t="n">
        <v>4.502447020230247e-06</v>
      </c>
      <c r="AG97" t="n">
        <v>10</v>
      </c>
      <c r="AH97" t="n">
        <v>120579.950919792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14.0269</v>
      </c>
      <c r="E98" t="n">
        <v>7.13</v>
      </c>
      <c r="F98" t="n">
        <v>4.07</v>
      </c>
      <c r="G98" t="n">
        <v>81.43000000000001</v>
      </c>
      <c r="H98" t="n">
        <v>1.37</v>
      </c>
      <c r="I98" t="n">
        <v>3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61.53</v>
      </c>
      <c r="Q98" t="n">
        <v>203.56</v>
      </c>
      <c r="R98" t="n">
        <v>14.97</v>
      </c>
      <c r="S98" t="n">
        <v>13.05</v>
      </c>
      <c r="T98" t="n">
        <v>675.74</v>
      </c>
      <c r="U98" t="n">
        <v>0.87</v>
      </c>
      <c r="V98" t="n">
        <v>0.92</v>
      </c>
      <c r="W98" t="n">
        <v>0.06</v>
      </c>
      <c r="X98" t="n">
        <v>0.03</v>
      </c>
      <c r="Y98" t="n">
        <v>1</v>
      </c>
      <c r="Z98" t="n">
        <v>10</v>
      </c>
      <c r="AA98" t="n">
        <v>97.42414420145322</v>
      </c>
      <c r="AB98" t="n">
        <v>133.3000121462737</v>
      </c>
      <c r="AC98" t="n">
        <v>120.5780460748109</v>
      </c>
      <c r="AD98" t="n">
        <v>97424.14420145322</v>
      </c>
      <c r="AE98" t="n">
        <v>133300.0121462737</v>
      </c>
      <c r="AF98" t="n">
        <v>4.501388013575547e-06</v>
      </c>
      <c r="AG98" t="n">
        <v>10</v>
      </c>
      <c r="AH98" t="n">
        <v>120578.0460748109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14.0203</v>
      </c>
      <c r="E99" t="n">
        <v>7.13</v>
      </c>
      <c r="F99" t="n">
        <v>4.07</v>
      </c>
      <c r="G99" t="n">
        <v>81.48999999999999</v>
      </c>
      <c r="H99" t="n">
        <v>1.38</v>
      </c>
      <c r="I99" t="n">
        <v>3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61.6</v>
      </c>
      <c r="Q99" t="n">
        <v>203.56</v>
      </c>
      <c r="R99" t="n">
        <v>15.08</v>
      </c>
      <c r="S99" t="n">
        <v>13.05</v>
      </c>
      <c r="T99" t="n">
        <v>732.4400000000001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97.46376022679243</v>
      </c>
      <c r="AB99" t="n">
        <v>133.3542165398785</v>
      </c>
      <c r="AC99" t="n">
        <v>120.6270772771664</v>
      </c>
      <c r="AD99" t="n">
        <v>97463.76022679244</v>
      </c>
      <c r="AE99" t="n">
        <v>133354.2165398785</v>
      </c>
      <c r="AF99" t="n">
        <v>4.499270000266149e-06</v>
      </c>
      <c r="AG99" t="n">
        <v>10</v>
      </c>
      <c r="AH99" t="n">
        <v>120627.0772771664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14.0127</v>
      </c>
      <c r="E100" t="n">
        <v>7.14</v>
      </c>
      <c r="F100" t="n">
        <v>4.08</v>
      </c>
      <c r="G100" t="n">
        <v>81.56999999999999</v>
      </c>
      <c r="H100" t="n">
        <v>1.4</v>
      </c>
      <c r="I100" t="n">
        <v>3</v>
      </c>
      <c r="J100" t="n">
        <v>325.59</v>
      </c>
      <c r="K100" t="n">
        <v>60.56</v>
      </c>
      <c r="L100" t="n">
        <v>25.5</v>
      </c>
      <c r="M100" t="n">
        <v>1</v>
      </c>
      <c r="N100" t="n">
        <v>99.54000000000001</v>
      </c>
      <c r="O100" t="n">
        <v>40390.96</v>
      </c>
      <c r="P100" t="n">
        <v>61.6</v>
      </c>
      <c r="Q100" t="n">
        <v>203.56</v>
      </c>
      <c r="R100" t="n">
        <v>15.23</v>
      </c>
      <c r="S100" t="n">
        <v>13.05</v>
      </c>
      <c r="T100" t="n">
        <v>804.2</v>
      </c>
      <c r="U100" t="n">
        <v>0.86</v>
      </c>
      <c r="V100" t="n">
        <v>0.92</v>
      </c>
      <c r="W100" t="n">
        <v>0.06</v>
      </c>
      <c r="X100" t="n">
        <v>0.04</v>
      </c>
      <c r="Y100" t="n">
        <v>1</v>
      </c>
      <c r="Z100" t="n">
        <v>10</v>
      </c>
      <c r="AA100" t="n">
        <v>97.4844332506005</v>
      </c>
      <c r="AB100" t="n">
        <v>133.3825022830821</v>
      </c>
      <c r="AC100" t="n">
        <v>120.652663468738</v>
      </c>
      <c r="AD100" t="n">
        <v>97484.4332506005</v>
      </c>
      <c r="AE100" t="n">
        <v>133382.5022830821</v>
      </c>
      <c r="AF100" t="n">
        <v>4.496831075849266e-06</v>
      </c>
      <c r="AG100" t="n">
        <v>10</v>
      </c>
      <c r="AH100" t="n">
        <v>120652.663468738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14.0029</v>
      </c>
      <c r="E101" t="n">
        <v>7.14</v>
      </c>
      <c r="F101" t="n">
        <v>4.08</v>
      </c>
      <c r="G101" t="n">
        <v>81.67</v>
      </c>
      <c r="H101" t="n">
        <v>1.41</v>
      </c>
      <c r="I101" t="n">
        <v>3</v>
      </c>
      <c r="J101" t="n">
        <v>326.17</v>
      </c>
      <c r="K101" t="n">
        <v>60.56</v>
      </c>
      <c r="L101" t="n">
        <v>25.75</v>
      </c>
      <c r="M101" t="n">
        <v>1</v>
      </c>
      <c r="N101" t="n">
        <v>99.87</v>
      </c>
      <c r="O101" t="n">
        <v>40462.13</v>
      </c>
      <c r="P101" t="n">
        <v>61.62</v>
      </c>
      <c r="Q101" t="n">
        <v>203.56</v>
      </c>
      <c r="R101" t="n">
        <v>15.37</v>
      </c>
      <c r="S101" t="n">
        <v>13.05</v>
      </c>
      <c r="T101" t="n">
        <v>877.15</v>
      </c>
      <c r="U101" t="n">
        <v>0.85</v>
      </c>
      <c r="V101" t="n">
        <v>0.91</v>
      </c>
      <c r="W101" t="n">
        <v>0.06</v>
      </c>
      <c r="X101" t="n">
        <v>0.04</v>
      </c>
      <c r="Y101" t="n">
        <v>1</v>
      </c>
      <c r="Z101" t="n">
        <v>10</v>
      </c>
      <c r="AA101" t="n">
        <v>97.51075089798638</v>
      </c>
      <c r="AB101" t="n">
        <v>133.418511249288</v>
      </c>
      <c r="AC101" t="n">
        <v>120.6852357897482</v>
      </c>
      <c r="AD101" t="n">
        <v>97510.75089798638</v>
      </c>
      <c r="AE101" t="n">
        <v>133418.511249288</v>
      </c>
      <c r="AF101" t="n">
        <v>4.493686146995917e-06</v>
      </c>
      <c r="AG101" t="n">
        <v>10</v>
      </c>
      <c r="AH101" t="n">
        <v>120685.2357897482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14.0127</v>
      </c>
      <c r="E102" t="n">
        <v>7.14</v>
      </c>
      <c r="F102" t="n">
        <v>4.08</v>
      </c>
      <c r="G102" t="n">
        <v>81.56999999999999</v>
      </c>
      <c r="H102" t="n">
        <v>1.42</v>
      </c>
      <c r="I102" t="n">
        <v>3</v>
      </c>
      <c r="J102" t="n">
        <v>326.75</v>
      </c>
      <c r="K102" t="n">
        <v>60.56</v>
      </c>
      <c r="L102" t="n">
        <v>26</v>
      </c>
      <c r="M102" t="n">
        <v>1</v>
      </c>
      <c r="N102" t="n">
        <v>100.2</v>
      </c>
      <c r="O102" t="n">
        <v>40533.46</v>
      </c>
      <c r="P102" t="n">
        <v>61.49</v>
      </c>
      <c r="Q102" t="n">
        <v>203.56</v>
      </c>
      <c r="R102" t="n">
        <v>15.19</v>
      </c>
      <c r="S102" t="n">
        <v>13.05</v>
      </c>
      <c r="T102" t="n">
        <v>785.46</v>
      </c>
      <c r="U102" t="n">
        <v>0.86</v>
      </c>
      <c r="V102" t="n">
        <v>0.92</v>
      </c>
      <c r="W102" t="n">
        <v>0.06</v>
      </c>
      <c r="X102" t="n">
        <v>0.04</v>
      </c>
      <c r="Y102" t="n">
        <v>1</v>
      </c>
      <c r="Z102" t="n">
        <v>10</v>
      </c>
      <c r="AA102" t="n">
        <v>97.44171375740038</v>
      </c>
      <c r="AB102" t="n">
        <v>133.3240515878346</v>
      </c>
      <c r="AC102" t="n">
        <v>120.5997912258089</v>
      </c>
      <c r="AD102" t="n">
        <v>97441.71375740037</v>
      </c>
      <c r="AE102" t="n">
        <v>133324.0515878346</v>
      </c>
      <c r="AF102" t="n">
        <v>4.496831075849266e-06</v>
      </c>
      <c r="AG102" t="n">
        <v>10</v>
      </c>
      <c r="AH102" t="n">
        <v>120599.7912258089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14.0214</v>
      </c>
      <c r="E103" t="n">
        <v>7.13</v>
      </c>
      <c r="F103" t="n">
        <v>4.07</v>
      </c>
      <c r="G103" t="n">
        <v>81.48</v>
      </c>
      <c r="H103" t="n">
        <v>1.43</v>
      </c>
      <c r="I103" t="n">
        <v>3</v>
      </c>
      <c r="J103" t="n">
        <v>327.33</v>
      </c>
      <c r="K103" t="n">
        <v>60.56</v>
      </c>
      <c r="L103" t="n">
        <v>26.25</v>
      </c>
      <c r="M103" t="n">
        <v>1</v>
      </c>
      <c r="N103" t="n">
        <v>100.52</v>
      </c>
      <c r="O103" t="n">
        <v>40604.94</v>
      </c>
      <c r="P103" t="n">
        <v>61.37</v>
      </c>
      <c r="Q103" t="n">
        <v>203.56</v>
      </c>
      <c r="R103" t="n">
        <v>15.04</v>
      </c>
      <c r="S103" t="n">
        <v>13.05</v>
      </c>
      <c r="T103" t="n">
        <v>709.12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97.37241585618102</v>
      </c>
      <c r="AB103" t="n">
        <v>133.2292351421787</v>
      </c>
      <c r="AC103" t="n">
        <v>120.5140239286507</v>
      </c>
      <c r="AD103" t="n">
        <v>97372.41585618102</v>
      </c>
      <c r="AE103" t="n">
        <v>133229.2351421787</v>
      </c>
      <c r="AF103" t="n">
        <v>4.499623002484382e-06</v>
      </c>
      <c r="AG103" t="n">
        <v>10</v>
      </c>
      <c r="AH103" t="n">
        <v>120514.0239286507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14.0252</v>
      </c>
      <c r="E104" t="n">
        <v>7.13</v>
      </c>
      <c r="F104" t="n">
        <v>4.07</v>
      </c>
      <c r="G104" t="n">
        <v>81.44</v>
      </c>
      <c r="H104" t="n">
        <v>1.44</v>
      </c>
      <c r="I104" t="n">
        <v>3</v>
      </c>
      <c r="J104" t="n">
        <v>327.91</v>
      </c>
      <c r="K104" t="n">
        <v>60.56</v>
      </c>
      <c r="L104" t="n">
        <v>26.5</v>
      </c>
      <c r="M104" t="n">
        <v>1</v>
      </c>
      <c r="N104" t="n">
        <v>100.86</v>
      </c>
      <c r="O104" t="n">
        <v>40676.58</v>
      </c>
      <c r="P104" t="n">
        <v>61.33</v>
      </c>
      <c r="Q104" t="n">
        <v>203.56</v>
      </c>
      <c r="R104" t="n">
        <v>14.95</v>
      </c>
      <c r="S104" t="n">
        <v>13.05</v>
      </c>
      <c r="T104" t="n">
        <v>665.5</v>
      </c>
      <c r="U104" t="n">
        <v>0.87</v>
      </c>
      <c r="V104" t="n">
        <v>0.92</v>
      </c>
      <c r="W104" t="n">
        <v>0.06</v>
      </c>
      <c r="X104" t="n">
        <v>0.03</v>
      </c>
      <c r="Y104" t="n">
        <v>1</v>
      </c>
      <c r="Z104" t="n">
        <v>10</v>
      </c>
      <c r="AA104" t="n">
        <v>97.34974619334677</v>
      </c>
      <c r="AB104" t="n">
        <v>133.198217509374</v>
      </c>
      <c r="AC104" t="n">
        <v>120.4859665751872</v>
      </c>
      <c r="AD104" t="n">
        <v>97349.74619334677</v>
      </c>
      <c r="AE104" t="n">
        <v>133198.217509374</v>
      </c>
      <c r="AF104" t="n">
        <v>4.500842464692824e-06</v>
      </c>
      <c r="AG104" t="n">
        <v>10</v>
      </c>
      <c r="AH104" t="n">
        <v>120485.9665751873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14.0269</v>
      </c>
      <c r="E105" t="n">
        <v>7.13</v>
      </c>
      <c r="F105" t="n">
        <v>4.07</v>
      </c>
      <c r="G105" t="n">
        <v>81.43000000000001</v>
      </c>
      <c r="H105" t="n">
        <v>1.45</v>
      </c>
      <c r="I105" t="n">
        <v>3</v>
      </c>
      <c r="J105" t="n">
        <v>328.49</v>
      </c>
      <c r="K105" t="n">
        <v>60.56</v>
      </c>
      <c r="L105" t="n">
        <v>26.75</v>
      </c>
      <c r="M105" t="n">
        <v>1</v>
      </c>
      <c r="N105" t="n">
        <v>101.19</v>
      </c>
      <c r="O105" t="n">
        <v>40748.37</v>
      </c>
      <c r="P105" t="n">
        <v>61.38</v>
      </c>
      <c r="Q105" t="n">
        <v>203.56</v>
      </c>
      <c r="R105" t="n">
        <v>14.97</v>
      </c>
      <c r="S105" t="n">
        <v>13.05</v>
      </c>
      <c r="T105" t="n">
        <v>674.5599999999999</v>
      </c>
      <c r="U105" t="n">
        <v>0.87</v>
      </c>
      <c r="V105" t="n">
        <v>0.92</v>
      </c>
      <c r="W105" t="n">
        <v>0.06</v>
      </c>
      <c r="X105" t="n">
        <v>0.03</v>
      </c>
      <c r="Y105" t="n">
        <v>1</v>
      </c>
      <c r="Z105" t="n">
        <v>10</v>
      </c>
      <c r="AA105" t="n">
        <v>97.3659493198298</v>
      </c>
      <c r="AB105" t="n">
        <v>133.2203873418595</v>
      </c>
      <c r="AC105" t="n">
        <v>120.5060205499759</v>
      </c>
      <c r="AD105" t="n">
        <v>97365.9493198298</v>
      </c>
      <c r="AE105" t="n">
        <v>133220.3873418595</v>
      </c>
      <c r="AF105" t="n">
        <v>4.501388013575547e-06</v>
      </c>
      <c r="AG105" t="n">
        <v>10</v>
      </c>
      <c r="AH105" t="n">
        <v>120506.0205499759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14.0236</v>
      </c>
      <c r="E106" t="n">
        <v>7.13</v>
      </c>
      <c r="F106" t="n">
        <v>4.07</v>
      </c>
      <c r="G106" t="n">
        <v>81.45999999999999</v>
      </c>
      <c r="H106" t="n">
        <v>1.46</v>
      </c>
      <c r="I106" t="n">
        <v>3</v>
      </c>
      <c r="J106" t="n">
        <v>329.08</v>
      </c>
      <c r="K106" t="n">
        <v>60.56</v>
      </c>
      <c r="L106" t="n">
        <v>27</v>
      </c>
      <c r="M106" t="n">
        <v>1</v>
      </c>
      <c r="N106" t="n">
        <v>101.52</v>
      </c>
      <c r="O106" t="n">
        <v>40820.32</v>
      </c>
      <c r="P106" t="n">
        <v>61.32</v>
      </c>
      <c r="Q106" t="n">
        <v>203.56</v>
      </c>
      <c r="R106" t="n">
        <v>15.04</v>
      </c>
      <c r="S106" t="n">
        <v>13.05</v>
      </c>
      <c r="T106" t="n">
        <v>707.8099999999999</v>
      </c>
      <c r="U106" t="n">
        <v>0.87</v>
      </c>
      <c r="V106" t="n">
        <v>0.92</v>
      </c>
      <c r="W106" t="n">
        <v>0.06</v>
      </c>
      <c r="X106" t="n">
        <v>0.03</v>
      </c>
      <c r="Y106" t="n">
        <v>1</v>
      </c>
      <c r="Z106" t="n">
        <v>10</v>
      </c>
      <c r="AA106" t="n">
        <v>97.34887354563925</v>
      </c>
      <c r="AB106" t="n">
        <v>133.1970235142821</v>
      </c>
      <c r="AC106" t="n">
        <v>120.4848865333111</v>
      </c>
      <c r="AD106" t="n">
        <v>97348.87354563925</v>
      </c>
      <c r="AE106" t="n">
        <v>133197.0235142821</v>
      </c>
      <c r="AF106" t="n">
        <v>4.500329006920848e-06</v>
      </c>
      <c r="AG106" t="n">
        <v>10</v>
      </c>
      <c r="AH106" t="n">
        <v>120484.8865333111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14.0171</v>
      </c>
      <c r="E107" t="n">
        <v>7.13</v>
      </c>
      <c r="F107" t="n">
        <v>4.08</v>
      </c>
      <c r="G107" t="n">
        <v>81.53</v>
      </c>
      <c r="H107" t="n">
        <v>1.47</v>
      </c>
      <c r="I107" t="n">
        <v>3</v>
      </c>
      <c r="J107" t="n">
        <v>329.66</v>
      </c>
      <c r="K107" t="n">
        <v>60.56</v>
      </c>
      <c r="L107" t="n">
        <v>27.25</v>
      </c>
      <c r="M107" t="n">
        <v>1</v>
      </c>
      <c r="N107" t="n">
        <v>101.86</v>
      </c>
      <c r="O107" t="n">
        <v>40892.44</v>
      </c>
      <c r="P107" t="n">
        <v>61.34</v>
      </c>
      <c r="Q107" t="n">
        <v>203.56</v>
      </c>
      <c r="R107" t="n">
        <v>15.16</v>
      </c>
      <c r="S107" t="n">
        <v>13.05</v>
      </c>
      <c r="T107" t="n">
        <v>768.54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97.37517369338279</v>
      </c>
      <c r="AB107" t="n">
        <v>133.2330085367054</v>
      </c>
      <c r="AC107" t="n">
        <v>120.5174371956997</v>
      </c>
      <c r="AD107" t="n">
        <v>97375.17369338279</v>
      </c>
      <c r="AE107" t="n">
        <v>133233.0085367054</v>
      </c>
      <c r="AF107" t="n">
        <v>4.498243084722198e-06</v>
      </c>
      <c r="AG107" t="n">
        <v>10</v>
      </c>
      <c r="AH107" t="n">
        <v>120517.4371956997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14.0105</v>
      </c>
      <c r="E108" t="n">
        <v>7.14</v>
      </c>
      <c r="F108" t="n">
        <v>4.08</v>
      </c>
      <c r="G108" t="n">
        <v>81.59</v>
      </c>
      <c r="H108" t="n">
        <v>1.48</v>
      </c>
      <c r="I108" t="n">
        <v>3</v>
      </c>
      <c r="J108" t="n">
        <v>330.25</v>
      </c>
      <c r="K108" t="n">
        <v>60.56</v>
      </c>
      <c r="L108" t="n">
        <v>27.5</v>
      </c>
      <c r="M108" t="n">
        <v>0</v>
      </c>
      <c r="N108" t="n">
        <v>102.19</v>
      </c>
      <c r="O108" t="n">
        <v>40964.71</v>
      </c>
      <c r="P108" t="n">
        <v>61.46</v>
      </c>
      <c r="Q108" t="n">
        <v>203.62</v>
      </c>
      <c r="R108" t="n">
        <v>15.21</v>
      </c>
      <c r="S108" t="n">
        <v>13.05</v>
      </c>
      <c r="T108" t="n">
        <v>793.09</v>
      </c>
      <c r="U108" t="n">
        <v>0.86</v>
      </c>
      <c r="V108" t="n">
        <v>0.92</v>
      </c>
      <c r="W108" t="n">
        <v>0.06</v>
      </c>
      <c r="X108" t="n">
        <v>0.04</v>
      </c>
      <c r="Y108" t="n">
        <v>1</v>
      </c>
      <c r="Z108" t="n">
        <v>10</v>
      </c>
      <c r="AA108" t="n">
        <v>97.43421536092198</v>
      </c>
      <c r="AB108" t="n">
        <v>133.313791950967</v>
      </c>
      <c r="AC108" t="n">
        <v>120.5905107542845</v>
      </c>
      <c r="AD108" t="n">
        <v>97434.21536092198</v>
      </c>
      <c r="AE108" t="n">
        <v>133313.791950967</v>
      </c>
      <c r="AF108" t="n">
        <v>4.4961250714128e-06</v>
      </c>
      <c r="AG108" t="n">
        <v>10</v>
      </c>
      <c r="AH108" t="n">
        <v>120590.5107542844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15.4699</v>
      </c>
      <c r="E2" t="n">
        <v>6.46</v>
      </c>
      <c r="F2" t="n">
        <v>4.39</v>
      </c>
      <c r="G2" t="n">
        <v>13.17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26.11</v>
      </c>
      <c r="Q2" t="n">
        <v>203.63</v>
      </c>
      <c r="R2" t="n">
        <v>24.77</v>
      </c>
      <c r="S2" t="n">
        <v>13.05</v>
      </c>
      <c r="T2" t="n">
        <v>5491.8</v>
      </c>
      <c r="U2" t="n">
        <v>0.53</v>
      </c>
      <c r="V2" t="n">
        <v>0.85</v>
      </c>
      <c r="W2" t="n">
        <v>0.09</v>
      </c>
      <c r="X2" t="n">
        <v>0.35</v>
      </c>
      <c r="Y2" t="n">
        <v>1</v>
      </c>
      <c r="Z2" t="n">
        <v>10</v>
      </c>
      <c r="AA2" t="n">
        <v>71.1236480912887</v>
      </c>
      <c r="AB2" t="n">
        <v>97.31451307236586</v>
      </c>
      <c r="AC2" t="n">
        <v>88.02695252654024</v>
      </c>
      <c r="AD2" t="n">
        <v>71123.64809128871</v>
      </c>
      <c r="AE2" t="n">
        <v>97314.51307236585</v>
      </c>
      <c r="AF2" t="n">
        <v>5.3899872391399e-06</v>
      </c>
      <c r="AG2" t="n">
        <v>9</v>
      </c>
      <c r="AH2" t="n">
        <v>88026.95252654025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15.6726</v>
      </c>
      <c r="E3" t="n">
        <v>6.38</v>
      </c>
      <c r="F3" t="n">
        <v>4.36</v>
      </c>
      <c r="G3" t="n">
        <v>16.36</v>
      </c>
      <c r="H3" t="n">
        <v>0.35</v>
      </c>
      <c r="I3" t="n">
        <v>16</v>
      </c>
      <c r="J3" t="n">
        <v>62.05</v>
      </c>
      <c r="K3" t="n">
        <v>28.92</v>
      </c>
      <c r="L3" t="n">
        <v>1.25</v>
      </c>
      <c r="M3" t="n">
        <v>14</v>
      </c>
      <c r="N3" t="n">
        <v>6.88</v>
      </c>
      <c r="O3" t="n">
        <v>7887.12</v>
      </c>
      <c r="P3" t="n">
        <v>25.13</v>
      </c>
      <c r="Q3" t="n">
        <v>203.58</v>
      </c>
      <c r="R3" t="n">
        <v>24.14</v>
      </c>
      <c r="S3" t="n">
        <v>13.05</v>
      </c>
      <c r="T3" t="n">
        <v>5193.67</v>
      </c>
      <c r="U3" t="n">
        <v>0.54</v>
      </c>
      <c r="V3" t="n">
        <v>0.86</v>
      </c>
      <c r="W3" t="n">
        <v>0.08</v>
      </c>
      <c r="X3" t="n">
        <v>0.32</v>
      </c>
      <c r="Y3" t="n">
        <v>1</v>
      </c>
      <c r="Z3" t="n">
        <v>10</v>
      </c>
      <c r="AA3" t="n">
        <v>70.63991983943343</v>
      </c>
      <c r="AB3" t="n">
        <v>96.65265473759349</v>
      </c>
      <c r="AC3" t="n">
        <v>87.42826102231435</v>
      </c>
      <c r="AD3" t="n">
        <v>70639.91983943344</v>
      </c>
      <c r="AE3" t="n">
        <v>96652.65473759349</v>
      </c>
      <c r="AF3" t="n">
        <v>5.460611510361671e-06</v>
      </c>
      <c r="AG3" t="n">
        <v>9</v>
      </c>
      <c r="AH3" t="n">
        <v>87428.26102231434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15.9702</v>
      </c>
      <c r="E4" t="n">
        <v>6.26</v>
      </c>
      <c r="F4" t="n">
        <v>4.29</v>
      </c>
      <c r="G4" t="n">
        <v>19.78</v>
      </c>
      <c r="H4" t="n">
        <v>0.42</v>
      </c>
      <c r="I4" t="n">
        <v>13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23.84</v>
      </c>
      <c r="Q4" t="n">
        <v>203.56</v>
      </c>
      <c r="R4" t="n">
        <v>21.66</v>
      </c>
      <c r="S4" t="n">
        <v>13.05</v>
      </c>
      <c r="T4" t="n">
        <v>3968.2</v>
      </c>
      <c r="U4" t="n">
        <v>0.6</v>
      </c>
      <c r="V4" t="n">
        <v>0.87</v>
      </c>
      <c r="W4" t="n">
        <v>0.08</v>
      </c>
      <c r="X4" t="n">
        <v>0.24</v>
      </c>
      <c r="Y4" t="n">
        <v>1</v>
      </c>
      <c r="Z4" t="n">
        <v>10</v>
      </c>
      <c r="AA4" t="n">
        <v>69.99550380005417</v>
      </c>
      <c r="AB4" t="n">
        <v>95.77093628288601</v>
      </c>
      <c r="AC4" t="n">
        <v>86.63069253942426</v>
      </c>
      <c r="AD4" t="n">
        <v>69995.50380005417</v>
      </c>
      <c r="AE4" t="n">
        <v>95770.93628288602</v>
      </c>
      <c r="AF4" t="n">
        <v>5.564300622920125e-06</v>
      </c>
      <c r="AG4" t="n">
        <v>9</v>
      </c>
      <c r="AH4" t="n">
        <v>86630.69253942426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16.1421</v>
      </c>
      <c r="E5" t="n">
        <v>6.2</v>
      </c>
      <c r="F5" t="n">
        <v>4.25</v>
      </c>
      <c r="G5" t="n">
        <v>23.16</v>
      </c>
      <c r="H5" t="n">
        <v>0.49</v>
      </c>
      <c r="I5" t="n">
        <v>11</v>
      </c>
      <c r="J5" t="n">
        <v>62.63</v>
      </c>
      <c r="K5" t="n">
        <v>28.92</v>
      </c>
      <c r="L5" t="n">
        <v>1.75</v>
      </c>
      <c r="M5" t="n">
        <v>7</v>
      </c>
      <c r="N5" t="n">
        <v>6.96</v>
      </c>
      <c r="O5" t="n">
        <v>7958.6</v>
      </c>
      <c r="P5" t="n">
        <v>22.93</v>
      </c>
      <c r="Q5" t="n">
        <v>203.68</v>
      </c>
      <c r="R5" t="n">
        <v>20.39</v>
      </c>
      <c r="S5" t="n">
        <v>13.05</v>
      </c>
      <c r="T5" t="n">
        <v>3344.08</v>
      </c>
      <c r="U5" t="n">
        <v>0.64</v>
      </c>
      <c r="V5" t="n">
        <v>0.88</v>
      </c>
      <c r="W5" t="n">
        <v>0.07000000000000001</v>
      </c>
      <c r="X5" t="n">
        <v>0.21</v>
      </c>
      <c r="Y5" t="n">
        <v>1</v>
      </c>
      <c r="Z5" t="n">
        <v>10</v>
      </c>
      <c r="AA5" t="n">
        <v>69.57863856421999</v>
      </c>
      <c r="AB5" t="n">
        <v>95.20056287642173</v>
      </c>
      <c r="AC5" t="n">
        <v>86.11475477034863</v>
      </c>
      <c r="AD5" t="n">
        <v>69578.63856421999</v>
      </c>
      <c r="AE5" t="n">
        <v>95200.56287642173</v>
      </c>
      <c r="AF5" t="n">
        <v>5.624193628460443e-06</v>
      </c>
      <c r="AG5" t="n">
        <v>9</v>
      </c>
      <c r="AH5" t="n">
        <v>86114.75477034862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16.2682</v>
      </c>
      <c r="E6" t="n">
        <v>6.15</v>
      </c>
      <c r="F6" t="n">
        <v>4.21</v>
      </c>
      <c r="G6" t="n">
        <v>25.27</v>
      </c>
      <c r="H6" t="n">
        <v>0.55</v>
      </c>
      <c r="I6" t="n">
        <v>10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22.14</v>
      </c>
      <c r="Q6" t="n">
        <v>203.64</v>
      </c>
      <c r="R6" t="n">
        <v>19.25</v>
      </c>
      <c r="S6" t="n">
        <v>13.05</v>
      </c>
      <c r="T6" t="n">
        <v>2779.77</v>
      </c>
      <c r="U6" t="n">
        <v>0.68</v>
      </c>
      <c r="V6" t="n">
        <v>0.89</v>
      </c>
      <c r="W6" t="n">
        <v>0.07000000000000001</v>
      </c>
      <c r="X6" t="n">
        <v>0.17</v>
      </c>
      <c r="Y6" t="n">
        <v>1</v>
      </c>
      <c r="Z6" t="n">
        <v>10</v>
      </c>
      <c r="AA6" t="n">
        <v>69.23458688936519</v>
      </c>
      <c r="AB6" t="n">
        <v>94.72981619639698</v>
      </c>
      <c r="AC6" t="n">
        <v>85.68893549276817</v>
      </c>
      <c r="AD6" t="n">
        <v>69234.58688936519</v>
      </c>
      <c r="AE6" t="n">
        <v>94729.81619639698</v>
      </c>
      <c r="AF6" t="n">
        <v>5.668129102565351e-06</v>
      </c>
      <c r="AG6" t="n">
        <v>9</v>
      </c>
      <c r="AH6" t="n">
        <v>85688.93549276817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16.2396</v>
      </c>
      <c r="E7" t="n">
        <v>6.16</v>
      </c>
      <c r="F7" t="n">
        <v>4.22</v>
      </c>
      <c r="G7" t="n">
        <v>25.34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22.19</v>
      </c>
      <c r="Q7" t="n">
        <v>203.67</v>
      </c>
      <c r="R7" t="n">
        <v>19.35</v>
      </c>
      <c r="S7" t="n">
        <v>13.05</v>
      </c>
      <c r="T7" t="n">
        <v>2831.76</v>
      </c>
      <c r="U7" t="n">
        <v>0.67</v>
      </c>
      <c r="V7" t="n">
        <v>0.88</v>
      </c>
      <c r="W7" t="n">
        <v>0.08</v>
      </c>
      <c r="X7" t="n">
        <v>0.18</v>
      </c>
      <c r="Y7" t="n">
        <v>1</v>
      </c>
      <c r="Z7" t="n">
        <v>10</v>
      </c>
      <c r="AA7" t="n">
        <v>69.26911578855109</v>
      </c>
      <c r="AB7" t="n">
        <v>94.77706015957062</v>
      </c>
      <c r="AC7" t="n">
        <v>85.73167055840386</v>
      </c>
      <c r="AD7" t="n">
        <v>69269.11578855109</v>
      </c>
      <c r="AE7" t="n">
        <v>94777.06015957062</v>
      </c>
      <c r="AF7" t="n">
        <v>5.658164355861144e-06</v>
      </c>
      <c r="AG7" t="n">
        <v>9</v>
      </c>
      <c r="AH7" t="n">
        <v>85731.67055840386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11.2405</v>
      </c>
      <c r="E2" t="n">
        <v>8.9</v>
      </c>
      <c r="F2" t="n">
        <v>4.96</v>
      </c>
      <c r="G2" t="n">
        <v>6.48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62.14</v>
      </c>
      <c r="Q2" t="n">
        <v>203.58</v>
      </c>
      <c r="R2" t="n">
        <v>43.11</v>
      </c>
      <c r="S2" t="n">
        <v>13.05</v>
      </c>
      <c r="T2" t="n">
        <v>14530.26</v>
      </c>
      <c r="U2" t="n">
        <v>0.3</v>
      </c>
      <c r="V2" t="n">
        <v>0.75</v>
      </c>
      <c r="W2" t="n">
        <v>0.12</v>
      </c>
      <c r="X2" t="n">
        <v>0.92</v>
      </c>
      <c r="Y2" t="n">
        <v>1</v>
      </c>
      <c r="Z2" t="n">
        <v>10</v>
      </c>
      <c r="AA2" t="n">
        <v>116.541946451604</v>
      </c>
      <c r="AB2" t="n">
        <v>159.4578326028267</v>
      </c>
      <c r="AC2" t="n">
        <v>144.2394008597304</v>
      </c>
      <c r="AD2" t="n">
        <v>116541.946451604</v>
      </c>
      <c r="AE2" t="n">
        <v>159457.8326028267</v>
      </c>
      <c r="AF2" t="n">
        <v>3.713925749782414e-06</v>
      </c>
      <c r="AG2" t="n">
        <v>12</v>
      </c>
      <c r="AH2" t="n">
        <v>144239.4008597304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12.0732</v>
      </c>
      <c r="E3" t="n">
        <v>8.279999999999999</v>
      </c>
      <c r="F3" t="n">
        <v>4.72</v>
      </c>
      <c r="G3" t="n">
        <v>8.1</v>
      </c>
      <c r="H3" t="n">
        <v>0.13</v>
      </c>
      <c r="I3" t="n">
        <v>35</v>
      </c>
      <c r="J3" t="n">
        <v>168.25</v>
      </c>
      <c r="K3" t="n">
        <v>51.39</v>
      </c>
      <c r="L3" t="n">
        <v>1.25</v>
      </c>
      <c r="M3" t="n">
        <v>33</v>
      </c>
      <c r="N3" t="n">
        <v>30.6</v>
      </c>
      <c r="O3" t="n">
        <v>20984.25</v>
      </c>
      <c r="P3" t="n">
        <v>58.85</v>
      </c>
      <c r="Q3" t="n">
        <v>203.65</v>
      </c>
      <c r="R3" t="n">
        <v>35.33</v>
      </c>
      <c r="S3" t="n">
        <v>13.05</v>
      </c>
      <c r="T3" t="n">
        <v>10696.42</v>
      </c>
      <c r="U3" t="n">
        <v>0.37</v>
      </c>
      <c r="V3" t="n">
        <v>0.79</v>
      </c>
      <c r="W3" t="n">
        <v>0.11</v>
      </c>
      <c r="X3" t="n">
        <v>0.68</v>
      </c>
      <c r="Y3" t="n">
        <v>1</v>
      </c>
      <c r="Z3" t="n">
        <v>10</v>
      </c>
      <c r="AA3" t="n">
        <v>105.8031562086059</v>
      </c>
      <c r="AB3" t="n">
        <v>144.764546030375</v>
      </c>
      <c r="AC3" t="n">
        <v>130.9484209355916</v>
      </c>
      <c r="AD3" t="n">
        <v>105803.1562086059</v>
      </c>
      <c r="AE3" t="n">
        <v>144764.546030375</v>
      </c>
      <c r="AF3" t="n">
        <v>3.989054611651887e-06</v>
      </c>
      <c r="AG3" t="n">
        <v>11</v>
      </c>
      <c r="AH3" t="n">
        <v>130948.4209355916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12.5571</v>
      </c>
      <c r="E4" t="n">
        <v>7.96</v>
      </c>
      <c r="F4" t="n">
        <v>4.61</v>
      </c>
      <c r="G4" t="n">
        <v>9.529999999999999</v>
      </c>
      <c r="H4" t="n">
        <v>0.16</v>
      </c>
      <c r="I4" t="n">
        <v>29</v>
      </c>
      <c r="J4" t="n">
        <v>168.61</v>
      </c>
      <c r="K4" t="n">
        <v>51.39</v>
      </c>
      <c r="L4" t="n">
        <v>1.5</v>
      </c>
      <c r="M4" t="n">
        <v>27</v>
      </c>
      <c r="N4" t="n">
        <v>30.71</v>
      </c>
      <c r="O4" t="n">
        <v>21028.94</v>
      </c>
      <c r="P4" t="n">
        <v>57.15</v>
      </c>
      <c r="Q4" t="n">
        <v>203.56</v>
      </c>
      <c r="R4" t="n">
        <v>31.65</v>
      </c>
      <c r="S4" t="n">
        <v>13.05</v>
      </c>
      <c r="T4" t="n">
        <v>8882.66</v>
      </c>
      <c r="U4" t="n">
        <v>0.41</v>
      </c>
      <c r="V4" t="n">
        <v>0.8100000000000001</v>
      </c>
      <c r="W4" t="n">
        <v>0.1</v>
      </c>
      <c r="X4" t="n">
        <v>0.57</v>
      </c>
      <c r="Y4" t="n">
        <v>1</v>
      </c>
      <c r="Z4" t="n">
        <v>10</v>
      </c>
      <c r="AA4" t="n">
        <v>103.8718701874315</v>
      </c>
      <c r="AB4" t="n">
        <v>142.1220752938795</v>
      </c>
      <c r="AC4" t="n">
        <v>128.5581438974554</v>
      </c>
      <c r="AD4" t="n">
        <v>103871.8701874315</v>
      </c>
      <c r="AE4" t="n">
        <v>142122.0752938795</v>
      </c>
      <c r="AF4" t="n">
        <v>4.148937950499777e-06</v>
      </c>
      <c r="AG4" t="n">
        <v>11</v>
      </c>
      <c r="AH4" t="n">
        <v>128558.1438974554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13.0063</v>
      </c>
      <c r="E5" t="n">
        <v>7.69</v>
      </c>
      <c r="F5" t="n">
        <v>4.5</v>
      </c>
      <c r="G5" t="n">
        <v>11.26</v>
      </c>
      <c r="H5" t="n">
        <v>0.18</v>
      </c>
      <c r="I5" t="n">
        <v>24</v>
      </c>
      <c r="J5" t="n">
        <v>168.97</v>
      </c>
      <c r="K5" t="n">
        <v>51.39</v>
      </c>
      <c r="L5" t="n">
        <v>1.75</v>
      </c>
      <c r="M5" t="n">
        <v>22</v>
      </c>
      <c r="N5" t="n">
        <v>30.83</v>
      </c>
      <c r="O5" t="n">
        <v>21073.68</v>
      </c>
      <c r="P5" t="n">
        <v>55.63</v>
      </c>
      <c r="Q5" t="n">
        <v>203.57</v>
      </c>
      <c r="R5" t="n">
        <v>28.4</v>
      </c>
      <c r="S5" t="n">
        <v>13.05</v>
      </c>
      <c r="T5" t="n">
        <v>7283.22</v>
      </c>
      <c r="U5" t="n">
        <v>0.46</v>
      </c>
      <c r="V5" t="n">
        <v>0.83</v>
      </c>
      <c r="W5" t="n">
        <v>0.09</v>
      </c>
      <c r="X5" t="n">
        <v>0.46</v>
      </c>
      <c r="Y5" t="n">
        <v>1</v>
      </c>
      <c r="Z5" t="n">
        <v>10</v>
      </c>
      <c r="AA5" t="n">
        <v>102.2276147406249</v>
      </c>
      <c r="AB5" t="n">
        <v>139.8723324521292</v>
      </c>
      <c r="AC5" t="n">
        <v>126.5231133549871</v>
      </c>
      <c r="AD5" t="n">
        <v>102227.6147406249</v>
      </c>
      <c r="AE5" t="n">
        <v>139872.3324521292</v>
      </c>
      <c r="AF5" t="n">
        <v>4.297356210079178e-06</v>
      </c>
      <c r="AG5" t="n">
        <v>11</v>
      </c>
      <c r="AH5" t="n">
        <v>126523.1133549871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13.3156</v>
      </c>
      <c r="E6" t="n">
        <v>7.51</v>
      </c>
      <c r="F6" t="n">
        <v>4.43</v>
      </c>
      <c r="G6" t="n">
        <v>12.65</v>
      </c>
      <c r="H6" t="n">
        <v>0.21</v>
      </c>
      <c r="I6" t="n">
        <v>21</v>
      </c>
      <c r="J6" t="n">
        <v>169.33</v>
      </c>
      <c r="K6" t="n">
        <v>51.39</v>
      </c>
      <c r="L6" t="n">
        <v>2</v>
      </c>
      <c r="M6" t="n">
        <v>19</v>
      </c>
      <c r="N6" t="n">
        <v>30.94</v>
      </c>
      <c r="O6" t="n">
        <v>21118.46</v>
      </c>
      <c r="P6" t="n">
        <v>54.41</v>
      </c>
      <c r="Q6" t="n">
        <v>203.56</v>
      </c>
      <c r="R6" t="n">
        <v>25.9</v>
      </c>
      <c r="S6" t="n">
        <v>13.05</v>
      </c>
      <c r="T6" t="n">
        <v>6049.05</v>
      </c>
      <c r="U6" t="n">
        <v>0.5</v>
      </c>
      <c r="V6" t="n">
        <v>0.84</v>
      </c>
      <c r="W6" t="n">
        <v>0.09</v>
      </c>
      <c r="X6" t="n">
        <v>0.39</v>
      </c>
      <c r="Y6" t="n">
        <v>1</v>
      </c>
      <c r="Z6" t="n">
        <v>10</v>
      </c>
      <c r="AA6" t="n">
        <v>94.27520786414638</v>
      </c>
      <c r="AB6" t="n">
        <v>128.991498528306</v>
      </c>
      <c r="AC6" t="n">
        <v>116.6807309495039</v>
      </c>
      <c r="AD6" t="n">
        <v>94275.20786414637</v>
      </c>
      <c r="AE6" t="n">
        <v>128991.498528306</v>
      </c>
      <c r="AF6" t="n">
        <v>4.399550706267755e-06</v>
      </c>
      <c r="AG6" t="n">
        <v>10</v>
      </c>
      <c r="AH6" t="n">
        <v>116680.7309495039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13.6591</v>
      </c>
      <c r="E7" t="n">
        <v>7.32</v>
      </c>
      <c r="F7" t="n">
        <v>4.34</v>
      </c>
      <c r="G7" t="n">
        <v>14.46</v>
      </c>
      <c r="H7" t="n">
        <v>0.24</v>
      </c>
      <c r="I7" t="n">
        <v>18</v>
      </c>
      <c r="J7" t="n">
        <v>169.7</v>
      </c>
      <c r="K7" t="n">
        <v>51.39</v>
      </c>
      <c r="L7" t="n">
        <v>2.25</v>
      </c>
      <c r="M7" t="n">
        <v>16</v>
      </c>
      <c r="N7" t="n">
        <v>31.05</v>
      </c>
      <c r="O7" t="n">
        <v>21163.27</v>
      </c>
      <c r="P7" t="n">
        <v>53.06</v>
      </c>
      <c r="Q7" t="n">
        <v>203.56</v>
      </c>
      <c r="R7" t="n">
        <v>23.43</v>
      </c>
      <c r="S7" t="n">
        <v>13.05</v>
      </c>
      <c r="T7" t="n">
        <v>4831.87</v>
      </c>
      <c r="U7" t="n">
        <v>0.5600000000000001</v>
      </c>
      <c r="V7" t="n">
        <v>0.86</v>
      </c>
      <c r="W7" t="n">
        <v>0.07000000000000001</v>
      </c>
      <c r="X7" t="n">
        <v>0.3</v>
      </c>
      <c r="Y7" t="n">
        <v>1</v>
      </c>
      <c r="Z7" t="n">
        <v>10</v>
      </c>
      <c r="AA7" t="n">
        <v>93.06996824595237</v>
      </c>
      <c r="AB7" t="n">
        <v>127.3424365112745</v>
      </c>
      <c r="AC7" t="n">
        <v>115.1890530969042</v>
      </c>
      <c r="AD7" t="n">
        <v>93069.96824595236</v>
      </c>
      <c r="AE7" t="n">
        <v>127342.4365112745</v>
      </c>
      <c r="AF7" t="n">
        <v>4.513045078853518e-06</v>
      </c>
      <c r="AG7" t="n">
        <v>10</v>
      </c>
      <c r="AH7" t="n">
        <v>115189.0530969042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13.625</v>
      </c>
      <c r="E8" t="n">
        <v>7.34</v>
      </c>
      <c r="F8" t="n">
        <v>4.39</v>
      </c>
      <c r="G8" t="n">
        <v>15.5</v>
      </c>
      <c r="H8" t="n">
        <v>0.26</v>
      </c>
      <c r="I8" t="n">
        <v>17</v>
      </c>
      <c r="J8" t="n">
        <v>170.06</v>
      </c>
      <c r="K8" t="n">
        <v>51.39</v>
      </c>
      <c r="L8" t="n">
        <v>2.5</v>
      </c>
      <c r="M8" t="n">
        <v>15</v>
      </c>
      <c r="N8" t="n">
        <v>31.17</v>
      </c>
      <c r="O8" t="n">
        <v>21208.12</v>
      </c>
      <c r="P8" t="n">
        <v>53.64</v>
      </c>
      <c r="Q8" t="n">
        <v>203.61</v>
      </c>
      <c r="R8" t="n">
        <v>25.06</v>
      </c>
      <c r="S8" t="n">
        <v>13.05</v>
      </c>
      <c r="T8" t="n">
        <v>5647.97</v>
      </c>
      <c r="U8" t="n">
        <v>0.52</v>
      </c>
      <c r="V8" t="n">
        <v>0.85</v>
      </c>
      <c r="W8" t="n">
        <v>0.08</v>
      </c>
      <c r="X8" t="n">
        <v>0.35</v>
      </c>
      <c r="Y8" t="n">
        <v>1</v>
      </c>
      <c r="Z8" t="n">
        <v>10</v>
      </c>
      <c r="AA8" t="n">
        <v>93.38682697042995</v>
      </c>
      <c r="AB8" t="n">
        <v>127.7759765969248</v>
      </c>
      <c r="AC8" t="n">
        <v>115.5812167252576</v>
      </c>
      <c r="AD8" t="n">
        <v>93386.82697042995</v>
      </c>
      <c r="AE8" t="n">
        <v>127775.9765969248</v>
      </c>
      <c r="AF8" t="n">
        <v>4.501778243030594e-06</v>
      </c>
      <c r="AG8" t="n">
        <v>10</v>
      </c>
      <c r="AH8" t="n">
        <v>115581.2167252576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13.8814</v>
      </c>
      <c r="E9" t="n">
        <v>7.2</v>
      </c>
      <c r="F9" t="n">
        <v>4.32</v>
      </c>
      <c r="G9" t="n">
        <v>17.29</v>
      </c>
      <c r="H9" t="n">
        <v>0.29</v>
      </c>
      <c r="I9" t="n">
        <v>15</v>
      </c>
      <c r="J9" t="n">
        <v>170.42</v>
      </c>
      <c r="K9" t="n">
        <v>51.39</v>
      </c>
      <c r="L9" t="n">
        <v>2.75</v>
      </c>
      <c r="M9" t="n">
        <v>13</v>
      </c>
      <c r="N9" t="n">
        <v>31.28</v>
      </c>
      <c r="O9" t="n">
        <v>21253.01</v>
      </c>
      <c r="P9" t="n">
        <v>52.5</v>
      </c>
      <c r="Q9" t="n">
        <v>203.56</v>
      </c>
      <c r="R9" t="n">
        <v>22.9</v>
      </c>
      <c r="S9" t="n">
        <v>13.05</v>
      </c>
      <c r="T9" t="n">
        <v>4578.51</v>
      </c>
      <c r="U9" t="n">
        <v>0.57</v>
      </c>
      <c r="V9" t="n">
        <v>0.86</v>
      </c>
      <c r="W9" t="n">
        <v>0.08</v>
      </c>
      <c r="X9" t="n">
        <v>0.28</v>
      </c>
      <c r="Y9" t="n">
        <v>1</v>
      </c>
      <c r="Z9" t="n">
        <v>10</v>
      </c>
      <c r="AA9" t="n">
        <v>92.46467005063276</v>
      </c>
      <c r="AB9" t="n">
        <v>126.5142408165669</v>
      </c>
      <c r="AC9" t="n">
        <v>114.4398992369193</v>
      </c>
      <c r="AD9" t="n">
        <v>92464.67005063276</v>
      </c>
      <c r="AE9" t="n">
        <v>126514.2408165669</v>
      </c>
      <c r="AF9" t="n">
        <v>4.58649427543522e-06</v>
      </c>
      <c r="AG9" t="n">
        <v>10</v>
      </c>
      <c r="AH9" t="n">
        <v>114439.8992369193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13.9719</v>
      </c>
      <c r="E10" t="n">
        <v>7.16</v>
      </c>
      <c r="F10" t="n">
        <v>4.31</v>
      </c>
      <c r="G10" t="n">
        <v>18.47</v>
      </c>
      <c r="H10" t="n">
        <v>0.31</v>
      </c>
      <c r="I10" t="n">
        <v>14</v>
      </c>
      <c r="J10" t="n">
        <v>170.79</v>
      </c>
      <c r="K10" t="n">
        <v>51.39</v>
      </c>
      <c r="L10" t="n">
        <v>3</v>
      </c>
      <c r="M10" t="n">
        <v>12</v>
      </c>
      <c r="N10" t="n">
        <v>31.4</v>
      </c>
      <c r="O10" t="n">
        <v>21297.94</v>
      </c>
      <c r="P10" t="n">
        <v>52.15</v>
      </c>
      <c r="Q10" t="n">
        <v>203.57</v>
      </c>
      <c r="R10" t="n">
        <v>22.48</v>
      </c>
      <c r="S10" t="n">
        <v>13.05</v>
      </c>
      <c r="T10" t="n">
        <v>4377.41</v>
      </c>
      <c r="U10" t="n">
        <v>0.58</v>
      </c>
      <c r="V10" t="n">
        <v>0.87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92.17527784312662</v>
      </c>
      <c r="AB10" t="n">
        <v>126.118281631174</v>
      </c>
      <c r="AC10" t="n">
        <v>114.081729840448</v>
      </c>
      <c r="AD10" t="n">
        <v>92175.27784312662</v>
      </c>
      <c r="AE10" t="n">
        <v>126118.281631174</v>
      </c>
      <c r="AF10" t="n">
        <v>4.616395995141222e-06</v>
      </c>
      <c r="AG10" t="n">
        <v>10</v>
      </c>
      <c r="AH10" t="n">
        <v>114081.729840448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14.0784</v>
      </c>
      <c r="E11" t="n">
        <v>7.1</v>
      </c>
      <c r="F11" t="n">
        <v>4.29</v>
      </c>
      <c r="G11" t="n">
        <v>19.8</v>
      </c>
      <c r="H11" t="n">
        <v>0.34</v>
      </c>
      <c r="I11" t="n">
        <v>13</v>
      </c>
      <c r="J11" t="n">
        <v>171.15</v>
      </c>
      <c r="K11" t="n">
        <v>51.39</v>
      </c>
      <c r="L11" t="n">
        <v>3.25</v>
      </c>
      <c r="M11" t="n">
        <v>11</v>
      </c>
      <c r="N11" t="n">
        <v>31.51</v>
      </c>
      <c r="O11" t="n">
        <v>21342.91</v>
      </c>
      <c r="P11" t="n">
        <v>51.63</v>
      </c>
      <c r="Q11" t="n">
        <v>203.63</v>
      </c>
      <c r="R11" t="n">
        <v>21.81</v>
      </c>
      <c r="S11" t="n">
        <v>13.05</v>
      </c>
      <c r="T11" t="n">
        <v>4044.51</v>
      </c>
      <c r="U11" t="n">
        <v>0.6</v>
      </c>
      <c r="V11" t="n">
        <v>0.87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91.79346461958421</v>
      </c>
      <c r="AB11" t="n">
        <v>125.595867934313</v>
      </c>
      <c r="AC11" t="n">
        <v>113.609174573603</v>
      </c>
      <c r="AD11" t="n">
        <v>91793.46461958421</v>
      </c>
      <c r="AE11" t="n">
        <v>125595.867934313</v>
      </c>
      <c r="AF11" t="n">
        <v>4.651584206728947e-06</v>
      </c>
      <c r="AG11" t="n">
        <v>10</v>
      </c>
      <c r="AH11" t="n">
        <v>113609.174573603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14.2029</v>
      </c>
      <c r="E12" t="n">
        <v>7.04</v>
      </c>
      <c r="F12" t="n">
        <v>4.26</v>
      </c>
      <c r="G12" t="n">
        <v>21.31</v>
      </c>
      <c r="H12" t="n">
        <v>0.36</v>
      </c>
      <c r="I12" t="n">
        <v>12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51</v>
      </c>
      <c r="Q12" t="n">
        <v>203.56</v>
      </c>
      <c r="R12" t="n">
        <v>20.91</v>
      </c>
      <c r="S12" t="n">
        <v>13.05</v>
      </c>
      <c r="T12" t="n">
        <v>3601.91</v>
      </c>
      <c r="U12" t="n">
        <v>0.62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91.34253539649478</v>
      </c>
      <c r="AB12" t="n">
        <v>124.978886677689</v>
      </c>
      <c r="AC12" t="n">
        <v>113.0510771421724</v>
      </c>
      <c r="AD12" t="n">
        <v>91342.53539649479</v>
      </c>
      <c r="AE12" t="n">
        <v>124978.886677689</v>
      </c>
      <c r="AF12" t="n">
        <v>4.692719721683611e-06</v>
      </c>
      <c r="AG12" t="n">
        <v>10</v>
      </c>
      <c r="AH12" t="n">
        <v>113051.0771421724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14.3221</v>
      </c>
      <c r="E13" t="n">
        <v>6.98</v>
      </c>
      <c r="F13" t="n">
        <v>4.24</v>
      </c>
      <c r="G13" t="n">
        <v>23.11</v>
      </c>
      <c r="H13" t="n">
        <v>0.39</v>
      </c>
      <c r="I13" t="n">
        <v>11</v>
      </c>
      <c r="J13" t="n">
        <v>171.88</v>
      </c>
      <c r="K13" t="n">
        <v>51.39</v>
      </c>
      <c r="L13" t="n">
        <v>3.75</v>
      </c>
      <c r="M13" t="n">
        <v>9</v>
      </c>
      <c r="N13" t="n">
        <v>31.74</v>
      </c>
      <c r="O13" t="n">
        <v>21432.96</v>
      </c>
      <c r="P13" t="n">
        <v>50.51</v>
      </c>
      <c r="Q13" t="n">
        <v>203.56</v>
      </c>
      <c r="R13" t="n">
        <v>20.11</v>
      </c>
      <c r="S13" t="n">
        <v>13.05</v>
      </c>
      <c r="T13" t="n">
        <v>3204.4</v>
      </c>
      <c r="U13" t="n">
        <v>0.65</v>
      </c>
      <c r="V13" t="n">
        <v>0.88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90.96555884374443</v>
      </c>
      <c r="AB13" t="n">
        <v>124.4630907271845</v>
      </c>
      <c r="AC13" t="n">
        <v>112.5845080332597</v>
      </c>
      <c r="AD13" t="n">
        <v>90965.55884374444</v>
      </c>
      <c r="AE13" t="n">
        <v>124463.0907271845</v>
      </c>
      <c r="AF13" t="n">
        <v>4.732104086202457e-06</v>
      </c>
      <c r="AG13" t="n">
        <v>10</v>
      </c>
      <c r="AH13" t="n">
        <v>112584.5080332597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14.4607</v>
      </c>
      <c r="E14" t="n">
        <v>6.92</v>
      </c>
      <c r="F14" t="n">
        <v>4.2</v>
      </c>
      <c r="G14" t="n">
        <v>25.22</v>
      </c>
      <c r="H14" t="n">
        <v>0.41</v>
      </c>
      <c r="I14" t="n">
        <v>10</v>
      </c>
      <c r="J14" t="n">
        <v>172.25</v>
      </c>
      <c r="K14" t="n">
        <v>51.39</v>
      </c>
      <c r="L14" t="n">
        <v>4</v>
      </c>
      <c r="M14" t="n">
        <v>8</v>
      </c>
      <c r="N14" t="n">
        <v>31.86</v>
      </c>
      <c r="O14" t="n">
        <v>21478.05</v>
      </c>
      <c r="P14" t="n">
        <v>49.99</v>
      </c>
      <c r="Q14" t="n">
        <v>203.62</v>
      </c>
      <c r="R14" t="n">
        <v>18.92</v>
      </c>
      <c r="S14" t="n">
        <v>13.05</v>
      </c>
      <c r="T14" t="n">
        <v>2614.64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90.5453896104911</v>
      </c>
      <c r="AB14" t="n">
        <v>123.8881966456892</v>
      </c>
      <c r="AC14" t="n">
        <v>112.0644810360333</v>
      </c>
      <c r="AD14" t="n">
        <v>90545.3896104911</v>
      </c>
      <c r="AE14" t="n">
        <v>123888.1966456893</v>
      </c>
      <c r="AF14" t="n">
        <v>4.777898322127889e-06</v>
      </c>
      <c r="AG14" t="n">
        <v>10</v>
      </c>
      <c r="AH14" t="n">
        <v>112064.4810360333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14.4399</v>
      </c>
      <c r="E15" t="n">
        <v>6.93</v>
      </c>
      <c r="F15" t="n">
        <v>4.21</v>
      </c>
      <c r="G15" t="n">
        <v>25.28</v>
      </c>
      <c r="H15" t="n">
        <v>0.44</v>
      </c>
      <c r="I15" t="n">
        <v>10</v>
      </c>
      <c r="J15" t="n">
        <v>172.61</v>
      </c>
      <c r="K15" t="n">
        <v>51.39</v>
      </c>
      <c r="L15" t="n">
        <v>4.25</v>
      </c>
      <c r="M15" t="n">
        <v>8</v>
      </c>
      <c r="N15" t="n">
        <v>31.97</v>
      </c>
      <c r="O15" t="n">
        <v>21523.17</v>
      </c>
      <c r="P15" t="n">
        <v>49.81</v>
      </c>
      <c r="Q15" t="n">
        <v>203.56</v>
      </c>
      <c r="R15" t="n">
        <v>19.57</v>
      </c>
      <c r="S15" t="n">
        <v>13.05</v>
      </c>
      <c r="T15" t="n">
        <v>2939.38</v>
      </c>
      <c r="U15" t="n">
        <v>0.67</v>
      </c>
      <c r="V15" t="n">
        <v>0.89</v>
      </c>
      <c r="W15" t="n">
        <v>0.06</v>
      </c>
      <c r="X15" t="n">
        <v>0.17</v>
      </c>
      <c r="Y15" t="n">
        <v>1</v>
      </c>
      <c r="Z15" t="n">
        <v>10</v>
      </c>
      <c r="AA15" t="n">
        <v>90.5126864988639</v>
      </c>
      <c r="AB15" t="n">
        <v>123.8434508056015</v>
      </c>
      <c r="AC15" t="n">
        <v>112.0240056761223</v>
      </c>
      <c r="AD15" t="n">
        <v>90512.6864988639</v>
      </c>
      <c r="AE15" t="n">
        <v>123843.4508056015</v>
      </c>
      <c r="AF15" t="n">
        <v>4.771025882681649e-06</v>
      </c>
      <c r="AG15" t="n">
        <v>10</v>
      </c>
      <c r="AH15" t="n">
        <v>112024.0056761223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14.5413</v>
      </c>
      <c r="E16" t="n">
        <v>6.88</v>
      </c>
      <c r="F16" t="n">
        <v>4.2</v>
      </c>
      <c r="G16" t="n">
        <v>28</v>
      </c>
      <c r="H16" t="n">
        <v>0.46</v>
      </c>
      <c r="I16" t="n">
        <v>9</v>
      </c>
      <c r="J16" t="n">
        <v>172.98</v>
      </c>
      <c r="K16" t="n">
        <v>51.39</v>
      </c>
      <c r="L16" t="n">
        <v>4.5</v>
      </c>
      <c r="M16" t="n">
        <v>7</v>
      </c>
      <c r="N16" t="n">
        <v>32.09</v>
      </c>
      <c r="O16" t="n">
        <v>21568.34</v>
      </c>
      <c r="P16" t="n">
        <v>49.34</v>
      </c>
      <c r="Q16" t="n">
        <v>203.56</v>
      </c>
      <c r="R16" t="n">
        <v>18.99</v>
      </c>
      <c r="S16" t="n">
        <v>13.05</v>
      </c>
      <c r="T16" t="n">
        <v>2656.22</v>
      </c>
      <c r="U16" t="n">
        <v>0.6899999999999999</v>
      </c>
      <c r="V16" t="n">
        <v>0.89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83.36922485795725</v>
      </c>
      <c r="AB16" t="n">
        <v>114.0694514412323</v>
      </c>
      <c r="AC16" t="n">
        <v>103.1828230931911</v>
      </c>
      <c r="AD16" t="n">
        <v>83369.22485795725</v>
      </c>
      <c r="AE16" t="n">
        <v>114069.4514412323</v>
      </c>
      <c r="AF16" t="n">
        <v>4.804529024982074e-06</v>
      </c>
      <c r="AG16" t="n">
        <v>9</v>
      </c>
      <c r="AH16" t="n">
        <v>103182.8230931911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14.539</v>
      </c>
      <c r="E17" t="n">
        <v>6.88</v>
      </c>
      <c r="F17" t="n">
        <v>4.2</v>
      </c>
      <c r="G17" t="n">
        <v>28</v>
      </c>
      <c r="H17" t="n">
        <v>0.49</v>
      </c>
      <c r="I17" t="n">
        <v>9</v>
      </c>
      <c r="J17" t="n">
        <v>173.35</v>
      </c>
      <c r="K17" t="n">
        <v>51.39</v>
      </c>
      <c r="L17" t="n">
        <v>4.75</v>
      </c>
      <c r="M17" t="n">
        <v>7</v>
      </c>
      <c r="N17" t="n">
        <v>32.2</v>
      </c>
      <c r="O17" t="n">
        <v>21613.54</v>
      </c>
      <c r="P17" t="n">
        <v>49.3</v>
      </c>
      <c r="Q17" t="n">
        <v>203.57</v>
      </c>
      <c r="R17" t="n">
        <v>19.03</v>
      </c>
      <c r="S17" t="n">
        <v>13.05</v>
      </c>
      <c r="T17" t="n">
        <v>2673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83.35750438890915</v>
      </c>
      <c r="AB17" t="n">
        <v>114.0534149784101</v>
      </c>
      <c r="AC17" t="n">
        <v>103.1683171278733</v>
      </c>
      <c r="AD17" t="n">
        <v>83357.50438890915</v>
      </c>
      <c r="AE17" t="n">
        <v>114053.4149784101</v>
      </c>
      <c r="AF17" t="n">
        <v>4.803769091774077e-06</v>
      </c>
      <c r="AG17" t="n">
        <v>9</v>
      </c>
      <c r="AH17" t="n">
        <v>103168.3171278733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14.6538</v>
      </c>
      <c r="E18" t="n">
        <v>6.82</v>
      </c>
      <c r="F18" t="n">
        <v>4.18</v>
      </c>
      <c r="G18" t="n">
        <v>31.35</v>
      </c>
      <c r="H18" t="n">
        <v>0.51</v>
      </c>
      <c r="I18" t="n">
        <v>8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48.68</v>
      </c>
      <c r="Q18" t="n">
        <v>203.56</v>
      </c>
      <c r="R18" t="n">
        <v>18.4</v>
      </c>
      <c r="S18" t="n">
        <v>13.05</v>
      </c>
      <c r="T18" t="n">
        <v>2363.35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82.95645255337129</v>
      </c>
      <c r="AB18" t="n">
        <v>113.5046781638692</v>
      </c>
      <c r="AC18" t="n">
        <v>102.6719509847551</v>
      </c>
      <c r="AD18" t="n">
        <v>82956.45255337129</v>
      </c>
      <c r="AE18" t="n">
        <v>113504.6781638692</v>
      </c>
      <c r="AF18" t="n">
        <v>4.841699671025446e-06</v>
      </c>
      <c r="AG18" t="n">
        <v>9</v>
      </c>
      <c r="AH18" t="n">
        <v>102671.9509847551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14.6461</v>
      </c>
      <c r="E19" t="n">
        <v>6.83</v>
      </c>
      <c r="F19" t="n">
        <v>4.18</v>
      </c>
      <c r="G19" t="n">
        <v>31.38</v>
      </c>
      <c r="H19" t="n">
        <v>0.53</v>
      </c>
      <c r="I19" t="n">
        <v>8</v>
      </c>
      <c r="J19" t="n">
        <v>174.08</v>
      </c>
      <c r="K19" t="n">
        <v>51.39</v>
      </c>
      <c r="L19" t="n">
        <v>5.25</v>
      </c>
      <c r="M19" t="n">
        <v>6</v>
      </c>
      <c r="N19" t="n">
        <v>32.44</v>
      </c>
      <c r="O19" t="n">
        <v>21704.07</v>
      </c>
      <c r="P19" t="n">
        <v>48.57</v>
      </c>
      <c r="Q19" t="n">
        <v>203.56</v>
      </c>
      <c r="R19" t="n">
        <v>18.54</v>
      </c>
      <c r="S19" t="n">
        <v>13.05</v>
      </c>
      <c r="T19" t="n">
        <v>2433.18</v>
      </c>
      <c r="U19" t="n">
        <v>0.7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82.92616959920875</v>
      </c>
      <c r="AB19" t="n">
        <v>113.4632436899944</v>
      </c>
      <c r="AC19" t="n">
        <v>102.6344709589132</v>
      </c>
      <c r="AD19" t="n">
        <v>82926.16959920875</v>
      </c>
      <c r="AE19" t="n">
        <v>113463.2436899944</v>
      </c>
      <c r="AF19" t="n">
        <v>4.839155546807367e-06</v>
      </c>
      <c r="AG19" t="n">
        <v>9</v>
      </c>
      <c r="AH19" t="n">
        <v>102634.4709589132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14.6455</v>
      </c>
      <c r="E20" t="n">
        <v>6.83</v>
      </c>
      <c r="F20" t="n">
        <v>4.18</v>
      </c>
      <c r="G20" t="n">
        <v>31.38</v>
      </c>
      <c r="H20" t="n">
        <v>0.5600000000000001</v>
      </c>
      <c r="I20" t="n">
        <v>8</v>
      </c>
      <c r="J20" t="n">
        <v>174.45</v>
      </c>
      <c r="K20" t="n">
        <v>51.39</v>
      </c>
      <c r="L20" t="n">
        <v>5.5</v>
      </c>
      <c r="M20" t="n">
        <v>6</v>
      </c>
      <c r="N20" t="n">
        <v>32.56</v>
      </c>
      <c r="O20" t="n">
        <v>21749.39</v>
      </c>
      <c r="P20" t="n">
        <v>48.22</v>
      </c>
      <c r="Q20" t="n">
        <v>203.56</v>
      </c>
      <c r="R20" t="n">
        <v>18.52</v>
      </c>
      <c r="S20" t="n">
        <v>13.05</v>
      </c>
      <c r="T20" t="n">
        <v>2426.35</v>
      </c>
      <c r="U20" t="n">
        <v>0.7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82.79694090314851</v>
      </c>
      <c r="AB20" t="n">
        <v>113.2864272868772</v>
      </c>
      <c r="AC20" t="n">
        <v>102.4745296651461</v>
      </c>
      <c r="AD20" t="n">
        <v>82796.94090314851</v>
      </c>
      <c r="AE20" t="n">
        <v>113286.4272868772</v>
      </c>
      <c r="AF20" t="n">
        <v>4.838957303361802e-06</v>
      </c>
      <c r="AG20" t="n">
        <v>9</v>
      </c>
      <c r="AH20" t="n">
        <v>102474.5296651461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14.799</v>
      </c>
      <c r="E21" t="n">
        <v>6.76</v>
      </c>
      <c r="F21" t="n">
        <v>4.15</v>
      </c>
      <c r="G21" t="n">
        <v>35.55</v>
      </c>
      <c r="H21" t="n">
        <v>0.58</v>
      </c>
      <c r="I21" t="n">
        <v>7</v>
      </c>
      <c r="J21" t="n">
        <v>174.82</v>
      </c>
      <c r="K21" t="n">
        <v>51.39</v>
      </c>
      <c r="L21" t="n">
        <v>5.75</v>
      </c>
      <c r="M21" t="n">
        <v>5</v>
      </c>
      <c r="N21" t="n">
        <v>32.67</v>
      </c>
      <c r="O21" t="n">
        <v>21794.75</v>
      </c>
      <c r="P21" t="n">
        <v>47.46</v>
      </c>
      <c r="Q21" t="n">
        <v>203.56</v>
      </c>
      <c r="R21" t="n">
        <v>17.19</v>
      </c>
      <c r="S21" t="n">
        <v>13.05</v>
      </c>
      <c r="T21" t="n">
        <v>1766.47</v>
      </c>
      <c r="U21" t="n">
        <v>0.76</v>
      </c>
      <c r="V21" t="n">
        <v>0.9</v>
      </c>
      <c r="W21" t="n">
        <v>0.07000000000000001</v>
      </c>
      <c r="X21" t="n">
        <v>0.11</v>
      </c>
      <c r="Y21" t="n">
        <v>1</v>
      </c>
      <c r="Z21" t="n">
        <v>10</v>
      </c>
      <c r="AA21" t="n">
        <v>82.29555040206688</v>
      </c>
      <c r="AB21" t="n">
        <v>112.6004026835098</v>
      </c>
      <c r="AC21" t="n">
        <v>101.8539782870823</v>
      </c>
      <c r="AD21" t="n">
        <v>82295.55040206687</v>
      </c>
      <c r="AE21" t="n">
        <v>112600.4026835098</v>
      </c>
      <c r="AF21" t="n">
        <v>4.889674584852092e-06</v>
      </c>
      <c r="AG21" t="n">
        <v>9</v>
      </c>
      <c r="AH21" t="n">
        <v>101853.9782870823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14.8075</v>
      </c>
      <c r="E22" t="n">
        <v>6.75</v>
      </c>
      <c r="F22" t="n">
        <v>4.14</v>
      </c>
      <c r="G22" t="n">
        <v>35.52</v>
      </c>
      <c r="H22" t="n">
        <v>0.61</v>
      </c>
      <c r="I22" t="n">
        <v>7</v>
      </c>
      <c r="J22" t="n">
        <v>175.18</v>
      </c>
      <c r="K22" t="n">
        <v>51.39</v>
      </c>
      <c r="L22" t="n">
        <v>6</v>
      </c>
      <c r="M22" t="n">
        <v>5</v>
      </c>
      <c r="N22" t="n">
        <v>32.79</v>
      </c>
      <c r="O22" t="n">
        <v>21840.16</v>
      </c>
      <c r="P22" t="n">
        <v>47.34</v>
      </c>
      <c r="Q22" t="n">
        <v>203.57</v>
      </c>
      <c r="R22" t="n">
        <v>17.25</v>
      </c>
      <c r="S22" t="n">
        <v>13.05</v>
      </c>
      <c r="T22" t="n">
        <v>1795.82</v>
      </c>
      <c r="U22" t="n">
        <v>0.76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82.23538188491396</v>
      </c>
      <c r="AB22" t="n">
        <v>112.5180774638936</v>
      </c>
      <c r="AC22" t="n">
        <v>101.7795100708821</v>
      </c>
      <c r="AD22" t="n">
        <v>82235.38188491396</v>
      </c>
      <c r="AE22" t="n">
        <v>112518.0774638936</v>
      </c>
      <c r="AF22" t="n">
        <v>4.892483033664258e-06</v>
      </c>
      <c r="AG22" t="n">
        <v>9</v>
      </c>
      <c r="AH22" t="n">
        <v>101779.5100708821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14.7601</v>
      </c>
      <c r="E23" t="n">
        <v>6.78</v>
      </c>
      <c r="F23" t="n">
        <v>4.17</v>
      </c>
      <c r="G23" t="n">
        <v>35.7</v>
      </c>
      <c r="H23" t="n">
        <v>0.63</v>
      </c>
      <c r="I23" t="n">
        <v>7</v>
      </c>
      <c r="J23" t="n">
        <v>175.55</v>
      </c>
      <c r="K23" t="n">
        <v>51.39</v>
      </c>
      <c r="L23" t="n">
        <v>6.25</v>
      </c>
      <c r="M23" t="n">
        <v>5</v>
      </c>
      <c r="N23" t="n">
        <v>32.91</v>
      </c>
      <c r="O23" t="n">
        <v>21885.6</v>
      </c>
      <c r="P23" t="n">
        <v>47.37</v>
      </c>
      <c r="Q23" t="n">
        <v>203.59</v>
      </c>
      <c r="R23" t="n">
        <v>17.93</v>
      </c>
      <c r="S23" t="n">
        <v>13.05</v>
      </c>
      <c r="T23" t="n">
        <v>2133.96</v>
      </c>
      <c r="U23" t="n">
        <v>0.73</v>
      </c>
      <c r="V23" t="n">
        <v>0.9</v>
      </c>
      <c r="W23" t="n">
        <v>0.07000000000000001</v>
      </c>
      <c r="X23" t="n">
        <v>0.12</v>
      </c>
      <c r="Y23" t="n">
        <v>1</v>
      </c>
      <c r="Z23" t="n">
        <v>10</v>
      </c>
      <c r="AA23" t="n">
        <v>82.32350859702321</v>
      </c>
      <c r="AB23" t="n">
        <v>112.6386563192776</v>
      </c>
      <c r="AC23" t="n">
        <v>101.8885810495417</v>
      </c>
      <c r="AD23" t="n">
        <v>82323.5085970232</v>
      </c>
      <c r="AE23" t="n">
        <v>112638.6563192776</v>
      </c>
      <c r="AF23" t="n">
        <v>4.87682180146465e-06</v>
      </c>
      <c r="AG23" t="n">
        <v>9</v>
      </c>
      <c r="AH23" t="n">
        <v>101888.5810495417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14.7571</v>
      </c>
      <c r="E24" t="n">
        <v>6.78</v>
      </c>
      <c r="F24" t="n">
        <v>4.17</v>
      </c>
      <c r="G24" t="n">
        <v>35.71</v>
      </c>
      <c r="H24" t="n">
        <v>0.66</v>
      </c>
      <c r="I24" t="n">
        <v>7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46.94</v>
      </c>
      <c r="Q24" t="n">
        <v>203.56</v>
      </c>
      <c r="R24" t="n">
        <v>18.02</v>
      </c>
      <c r="S24" t="n">
        <v>13.05</v>
      </c>
      <c r="T24" t="n">
        <v>2179.05</v>
      </c>
      <c r="U24" t="n">
        <v>0.72</v>
      </c>
      <c r="V24" t="n">
        <v>0.9</v>
      </c>
      <c r="W24" t="n">
        <v>0.06</v>
      </c>
      <c r="X24" t="n">
        <v>0.13</v>
      </c>
      <c r="Y24" t="n">
        <v>1</v>
      </c>
      <c r="Z24" t="n">
        <v>10</v>
      </c>
      <c r="AA24" t="n">
        <v>82.16890389722627</v>
      </c>
      <c r="AB24" t="n">
        <v>112.4271193483375</v>
      </c>
      <c r="AC24" t="n">
        <v>101.6972328702142</v>
      </c>
      <c r="AD24" t="n">
        <v>82168.90389722628</v>
      </c>
      <c r="AE24" t="n">
        <v>112427.1193483375</v>
      </c>
      <c r="AF24" t="n">
        <v>4.875830584236827e-06</v>
      </c>
      <c r="AG24" t="n">
        <v>9</v>
      </c>
      <c r="AH24" t="n">
        <v>101697.2328702142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14.8828</v>
      </c>
      <c r="E25" t="n">
        <v>6.72</v>
      </c>
      <c r="F25" t="n">
        <v>4.14</v>
      </c>
      <c r="G25" t="n">
        <v>41.43</v>
      </c>
      <c r="H25" t="n">
        <v>0.68</v>
      </c>
      <c r="I25" t="n">
        <v>6</v>
      </c>
      <c r="J25" t="n">
        <v>176.29</v>
      </c>
      <c r="K25" t="n">
        <v>51.39</v>
      </c>
      <c r="L25" t="n">
        <v>6.75</v>
      </c>
      <c r="M25" t="n">
        <v>4</v>
      </c>
      <c r="N25" t="n">
        <v>33.15</v>
      </c>
      <c r="O25" t="n">
        <v>21976.61</v>
      </c>
      <c r="P25" t="n">
        <v>46.34</v>
      </c>
      <c r="Q25" t="n">
        <v>203.56</v>
      </c>
      <c r="R25" t="n">
        <v>17.19</v>
      </c>
      <c r="S25" t="n">
        <v>13.05</v>
      </c>
      <c r="T25" t="n">
        <v>1772.42</v>
      </c>
      <c r="U25" t="n">
        <v>0.76</v>
      </c>
      <c r="V25" t="n">
        <v>0.9</v>
      </c>
      <c r="W25" t="n">
        <v>0.07000000000000001</v>
      </c>
      <c r="X25" t="n">
        <v>0.1</v>
      </c>
      <c r="Y25" t="n">
        <v>1</v>
      </c>
      <c r="Z25" t="n">
        <v>10</v>
      </c>
      <c r="AA25" t="n">
        <v>81.77147023167333</v>
      </c>
      <c r="AB25" t="n">
        <v>111.8833330735924</v>
      </c>
      <c r="AC25" t="n">
        <v>101.2053447943217</v>
      </c>
      <c r="AD25" t="n">
        <v>81771.47023167333</v>
      </c>
      <c r="AE25" t="n">
        <v>111883.3330735924</v>
      </c>
      <c r="AF25" t="n">
        <v>4.917362586082621e-06</v>
      </c>
      <c r="AG25" t="n">
        <v>9</v>
      </c>
      <c r="AH25" t="n">
        <v>101205.3447943217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14.8853</v>
      </c>
      <c r="E26" t="n">
        <v>6.72</v>
      </c>
      <c r="F26" t="n">
        <v>4.14</v>
      </c>
      <c r="G26" t="n">
        <v>41.42</v>
      </c>
      <c r="H26" t="n">
        <v>0.7</v>
      </c>
      <c r="I26" t="n">
        <v>6</v>
      </c>
      <c r="J26" t="n">
        <v>176.66</v>
      </c>
      <c r="K26" t="n">
        <v>51.39</v>
      </c>
      <c r="L26" t="n">
        <v>7</v>
      </c>
      <c r="M26" t="n">
        <v>4</v>
      </c>
      <c r="N26" t="n">
        <v>33.27</v>
      </c>
      <c r="O26" t="n">
        <v>22022.17</v>
      </c>
      <c r="P26" t="n">
        <v>46.43</v>
      </c>
      <c r="Q26" t="n">
        <v>203.58</v>
      </c>
      <c r="R26" t="n">
        <v>17.23</v>
      </c>
      <c r="S26" t="n">
        <v>13.05</v>
      </c>
      <c r="T26" t="n">
        <v>1790.27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81.80118984721734</v>
      </c>
      <c r="AB26" t="n">
        <v>111.9239967627166</v>
      </c>
      <c r="AC26" t="n">
        <v>101.2421275980277</v>
      </c>
      <c r="AD26" t="n">
        <v>81801.18984721735</v>
      </c>
      <c r="AE26" t="n">
        <v>111923.9967627166</v>
      </c>
      <c r="AF26" t="n">
        <v>4.918188600439141e-06</v>
      </c>
      <c r="AG26" t="n">
        <v>9</v>
      </c>
      <c r="AH26" t="n">
        <v>101242.1275980277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14.8933</v>
      </c>
      <c r="E27" t="n">
        <v>6.71</v>
      </c>
      <c r="F27" t="n">
        <v>4.14</v>
      </c>
      <c r="G27" t="n">
        <v>41.39</v>
      </c>
      <c r="H27" t="n">
        <v>0.73</v>
      </c>
      <c r="I27" t="n">
        <v>6</v>
      </c>
      <c r="J27" t="n">
        <v>177.03</v>
      </c>
      <c r="K27" t="n">
        <v>51.39</v>
      </c>
      <c r="L27" t="n">
        <v>7.25</v>
      </c>
      <c r="M27" t="n">
        <v>4</v>
      </c>
      <c r="N27" t="n">
        <v>33.39</v>
      </c>
      <c r="O27" t="n">
        <v>22067.77</v>
      </c>
      <c r="P27" t="n">
        <v>46.23</v>
      </c>
      <c r="Q27" t="n">
        <v>203.56</v>
      </c>
      <c r="R27" t="n">
        <v>17.08</v>
      </c>
      <c r="S27" t="n">
        <v>13.05</v>
      </c>
      <c r="T27" t="n">
        <v>1715.06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81.71791211298942</v>
      </c>
      <c r="AB27" t="n">
        <v>111.8100524927917</v>
      </c>
      <c r="AC27" t="n">
        <v>101.1390580093026</v>
      </c>
      <c r="AD27" t="n">
        <v>81717.91211298942</v>
      </c>
      <c r="AE27" t="n">
        <v>111810.0524927917</v>
      </c>
      <c r="AF27" t="n">
        <v>4.920831846380003e-06</v>
      </c>
      <c r="AG27" t="n">
        <v>9</v>
      </c>
      <c r="AH27" t="n">
        <v>101139.0580093026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14.9359</v>
      </c>
      <c r="E28" t="n">
        <v>6.7</v>
      </c>
      <c r="F28" t="n">
        <v>4.12</v>
      </c>
      <c r="G28" t="n">
        <v>41.19</v>
      </c>
      <c r="H28" t="n">
        <v>0.75</v>
      </c>
      <c r="I28" t="n">
        <v>6</v>
      </c>
      <c r="J28" t="n">
        <v>177.4</v>
      </c>
      <c r="K28" t="n">
        <v>51.39</v>
      </c>
      <c r="L28" t="n">
        <v>7.5</v>
      </c>
      <c r="M28" t="n">
        <v>4</v>
      </c>
      <c r="N28" t="n">
        <v>33.51</v>
      </c>
      <c r="O28" t="n">
        <v>22113.42</v>
      </c>
      <c r="P28" t="n">
        <v>45.65</v>
      </c>
      <c r="Q28" t="n">
        <v>203.57</v>
      </c>
      <c r="R28" t="n">
        <v>16.41</v>
      </c>
      <c r="S28" t="n">
        <v>13.05</v>
      </c>
      <c r="T28" t="n">
        <v>1379.07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81.44298738814183</v>
      </c>
      <c r="AB28" t="n">
        <v>111.4338883554325</v>
      </c>
      <c r="AC28" t="n">
        <v>100.7987944492632</v>
      </c>
      <c r="AD28" t="n">
        <v>81442.98738814183</v>
      </c>
      <c r="AE28" t="n">
        <v>111433.8883554325</v>
      </c>
      <c r="AF28" t="n">
        <v>4.934907131015093e-06</v>
      </c>
      <c r="AG28" t="n">
        <v>9</v>
      </c>
      <c r="AH28" t="n">
        <v>100798.7944492632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14.8846</v>
      </c>
      <c r="E29" t="n">
        <v>6.72</v>
      </c>
      <c r="F29" t="n">
        <v>4.14</v>
      </c>
      <c r="G29" t="n">
        <v>41.42</v>
      </c>
      <c r="H29" t="n">
        <v>0.77</v>
      </c>
      <c r="I29" t="n">
        <v>6</v>
      </c>
      <c r="J29" t="n">
        <v>177.77</v>
      </c>
      <c r="K29" t="n">
        <v>51.39</v>
      </c>
      <c r="L29" t="n">
        <v>7.75</v>
      </c>
      <c r="M29" t="n">
        <v>4</v>
      </c>
      <c r="N29" t="n">
        <v>33.63</v>
      </c>
      <c r="O29" t="n">
        <v>22159.1</v>
      </c>
      <c r="P29" t="n">
        <v>45.44</v>
      </c>
      <c r="Q29" t="n">
        <v>203.56</v>
      </c>
      <c r="R29" t="n">
        <v>17.32</v>
      </c>
      <c r="S29" t="n">
        <v>13.05</v>
      </c>
      <c r="T29" t="n">
        <v>1836.43</v>
      </c>
      <c r="U29" t="n">
        <v>0.75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81.44012883571669</v>
      </c>
      <c r="AB29" t="n">
        <v>111.429977157894</v>
      </c>
      <c r="AC29" t="n">
        <v>100.7952565309284</v>
      </c>
      <c r="AD29" t="n">
        <v>81440.12883571669</v>
      </c>
      <c r="AE29" t="n">
        <v>111429.977157894</v>
      </c>
      <c r="AF29" t="n">
        <v>4.917957316419315e-06</v>
      </c>
      <c r="AG29" t="n">
        <v>9</v>
      </c>
      <c r="AH29" t="n">
        <v>100795.2565309284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15.01</v>
      </c>
      <c r="E30" t="n">
        <v>6.66</v>
      </c>
      <c r="F30" t="n">
        <v>4.12</v>
      </c>
      <c r="G30" t="n">
        <v>49.44</v>
      </c>
      <c r="H30" t="n">
        <v>0.8</v>
      </c>
      <c r="I30" t="n">
        <v>5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44.62</v>
      </c>
      <c r="Q30" t="n">
        <v>203.56</v>
      </c>
      <c r="R30" t="n">
        <v>16.49</v>
      </c>
      <c r="S30" t="n">
        <v>13.05</v>
      </c>
      <c r="T30" t="n">
        <v>1425.21</v>
      </c>
      <c r="U30" t="n">
        <v>0.79</v>
      </c>
      <c r="V30" t="n">
        <v>0.91</v>
      </c>
      <c r="W30" t="n">
        <v>0.06</v>
      </c>
      <c r="X30" t="n">
        <v>0.08</v>
      </c>
      <c r="Y30" t="n">
        <v>1</v>
      </c>
      <c r="Z30" t="n">
        <v>10</v>
      </c>
      <c r="AA30" t="n">
        <v>80.97759482569448</v>
      </c>
      <c r="AB30" t="n">
        <v>110.7971177198216</v>
      </c>
      <c r="AC30" t="n">
        <v>100.2227963094016</v>
      </c>
      <c r="AD30" t="n">
        <v>80977.59482569448</v>
      </c>
      <c r="AE30" t="n">
        <v>110797.1177198216</v>
      </c>
      <c r="AF30" t="n">
        <v>4.959390196542327e-06</v>
      </c>
      <c r="AG30" t="n">
        <v>9</v>
      </c>
      <c r="AH30" t="n">
        <v>100222.7963094016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15.0106</v>
      </c>
      <c r="E31" t="n">
        <v>6.66</v>
      </c>
      <c r="F31" t="n">
        <v>4.12</v>
      </c>
      <c r="G31" t="n">
        <v>49.44</v>
      </c>
      <c r="H31" t="n">
        <v>0.82</v>
      </c>
      <c r="I31" t="n">
        <v>5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44.64</v>
      </c>
      <c r="Q31" t="n">
        <v>203.56</v>
      </c>
      <c r="R31" t="n">
        <v>16.54</v>
      </c>
      <c r="S31" t="n">
        <v>13.05</v>
      </c>
      <c r="T31" t="n">
        <v>1450.81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80.98411966053909</v>
      </c>
      <c r="AB31" t="n">
        <v>110.8060452867114</v>
      </c>
      <c r="AC31" t="n">
        <v>100.2308718418373</v>
      </c>
      <c r="AD31" t="n">
        <v>80984.11966053909</v>
      </c>
      <c r="AE31" t="n">
        <v>110806.0452867114</v>
      </c>
      <c r="AF31" t="n">
        <v>4.959588439987892e-06</v>
      </c>
      <c r="AG31" t="n">
        <v>9</v>
      </c>
      <c r="AH31" t="n">
        <v>100230.8718418373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15.0163</v>
      </c>
      <c r="E32" t="n">
        <v>6.66</v>
      </c>
      <c r="F32" t="n">
        <v>4.12</v>
      </c>
      <c r="G32" t="n">
        <v>49.41</v>
      </c>
      <c r="H32" t="n">
        <v>0.84</v>
      </c>
      <c r="I32" t="n">
        <v>5</v>
      </c>
      <c r="J32" t="n">
        <v>178.88</v>
      </c>
      <c r="K32" t="n">
        <v>51.39</v>
      </c>
      <c r="L32" t="n">
        <v>8.5</v>
      </c>
      <c r="M32" t="n">
        <v>3</v>
      </c>
      <c r="N32" t="n">
        <v>33.99</v>
      </c>
      <c r="O32" t="n">
        <v>22296.41</v>
      </c>
      <c r="P32" t="n">
        <v>44.79</v>
      </c>
      <c r="Q32" t="n">
        <v>203.56</v>
      </c>
      <c r="R32" t="n">
        <v>16.39</v>
      </c>
      <c r="S32" t="n">
        <v>13.05</v>
      </c>
      <c r="T32" t="n">
        <v>1376.75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81.03158344868835</v>
      </c>
      <c r="AB32" t="n">
        <v>110.8709873356117</v>
      </c>
      <c r="AC32" t="n">
        <v>100.2896159127374</v>
      </c>
      <c r="AD32" t="n">
        <v>81031.58344868835</v>
      </c>
      <c r="AE32" t="n">
        <v>110870.9873356117</v>
      </c>
      <c r="AF32" t="n">
        <v>4.961471752720755e-06</v>
      </c>
      <c r="AG32" t="n">
        <v>9</v>
      </c>
      <c r="AH32" t="n">
        <v>100289.6159127374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15.0194</v>
      </c>
      <c r="E33" t="n">
        <v>6.66</v>
      </c>
      <c r="F33" t="n">
        <v>4.12</v>
      </c>
      <c r="G33" t="n">
        <v>49.39</v>
      </c>
      <c r="H33" t="n">
        <v>0.87</v>
      </c>
      <c r="I33" t="n">
        <v>5</v>
      </c>
      <c r="J33" t="n">
        <v>179.26</v>
      </c>
      <c r="K33" t="n">
        <v>51.39</v>
      </c>
      <c r="L33" t="n">
        <v>8.75</v>
      </c>
      <c r="M33" t="n">
        <v>3</v>
      </c>
      <c r="N33" t="n">
        <v>34.11</v>
      </c>
      <c r="O33" t="n">
        <v>22342.26</v>
      </c>
      <c r="P33" t="n">
        <v>44.62</v>
      </c>
      <c r="Q33" t="n">
        <v>203.56</v>
      </c>
      <c r="R33" t="n">
        <v>16.35</v>
      </c>
      <c r="S33" t="n">
        <v>13.05</v>
      </c>
      <c r="T33" t="n">
        <v>1355.16</v>
      </c>
      <c r="U33" t="n">
        <v>0.8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80.966227709059</v>
      </c>
      <c r="AB33" t="n">
        <v>110.7815647293591</v>
      </c>
      <c r="AC33" t="n">
        <v>100.2087276745201</v>
      </c>
      <c r="AD33" t="n">
        <v>80966.22770905899</v>
      </c>
      <c r="AE33" t="n">
        <v>110781.5647293591</v>
      </c>
      <c r="AF33" t="n">
        <v>4.96249601052284e-06</v>
      </c>
      <c r="AG33" t="n">
        <v>9</v>
      </c>
      <c r="AH33" t="n">
        <v>100208.7276745201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15.0458</v>
      </c>
      <c r="E34" t="n">
        <v>6.65</v>
      </c>
      <c r="F34" t="n">
        <v>4.1</v>
      </c>
      <c r="G34" t="n">
        <v>49.25</v>
      </c>
      <c r="H34" t="n">
        <v>0.89</v>
      </c>
      <c r="I34" t="n">
        <v>5</v>
      </c>
      <c r="J34" t="n">
        <v>179.63</v>
      </c>
      <c r="K34" t="n">
        <v>51.39</v>
      </c>
      <c r="L34" t="n">
        <v>9</v>
      </c>
      <c r="M34" t="n">
        <v>3</v>
      </c>
      <c r="N34" t="n">
        <v>34.24</v>
      </c>
      <c r="O34" t="n">
        <v>22388.15</v>
      </c>
      <c r="P34" t="n">
        <v>44.2</v>
      </c>
      <c r="Q34" t="n">
        <v>203.56</v>
      </c>
      <c r="R34" t="n">
        <v>15.94</v>
      </c>
      <c r="S34" t="n">
        <v>13.05</v>
      </c>
      <c r="T34" t="n">
        <v>1149.75</v>
      </c>
      <c r="U34" t="n">
        <v>0.82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80.77285380322125</v>
      </c>
      <c r="AB34" t="n">
        <v>110.5169820203374</v>
      </c>
      <c r="AC34" t="n">
        <v>99.96939636790319</v>
      </c>
      <c r="AD34" t="n">
        <v>80772.85380322125</v>
      </c>
      <c r="AE34" t="n">
        <v>110516.9820203374</v>
      </c>
      <c r="AF34" t="n">
        <v>4.971218722127685e-06</v>
      </c>
      <c r="AG34" t="n">
        <v>9</v>
      </c>
      <c r="AH34" t="n">
        <v>99969.39636790319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15.0144</v>
      </c>
      <c r="E35" t="n">
        <v>6.66</v>
      </c>
      <c r="F35" t="n">
        <v>4.12</v>
      </c>
      <c r="G35" t="n">
        <v>49.42</v>
      </c>
      <c r="H35" t="n">
        <v>0.91</v>
      </c>
      <c r="I35" t="n">
        <v>5</v>
      </c>
      <c r="J35" t="n">
        <v>180</v>
      </c>
      <c r="K35" t="n">
        <v>51.39</v>
      </c>
      <c r="L35" t="n">
        <v>9.25</v>
      </c>
      <c r="M35" t="n">
        <v>3</v>
      </c>
      <c r="N35" t="n">
        <v>34.36</v>
      </c>
      <c r="O35" t="n">
        <v>22434.08</v>
      </c>
      <c r="P35" t="n">
        <v>44.06</v>
      </c>
      <c r="Q35" t="n">
        <v>203.57</v>
      </c>
      <c r="R35" t="n">
        <v>16.49</v>
      </c>
      <c r="S35" t="n">
        <v>13.05</v>
      </c>
      <c r="T35" t="n">
        <v>1424.55</v>
      </c>
      <c r="U35" t="n">
        <v>0.79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80.7693006753732</v>
      </c>
      <c r="AB35" t="n">
        <v>110.5121204740628</v>
      </c>
      <c r="AC35" t="n">
        <v>99.9649988007818</v>
      </c>
      <c r="AD35" t="n">
        <v>80769.3006753732</v>
      </c>
      <c r="AE35" t="n">
        <v>110512.1204740628</v>
      </c>
      <c r="AF35" t="n">
        <v>4.960843981809801e-06</v>
      </c>
      <c r="AG35" t="n">
        <v>9</v>
      </c>
      <c r="AH35" t="n">
        <v>99964.9988007818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14.9969</v>
      </c>
      <c r="E36" t="n">
        <v>6.67</v>
      </c>
      <c r="F36" t="n">
        <v>4.13</v>
      </c>
      <c r="G36" t="n">
        <v>49.51</v>
      </c>
      <c r="H36" t="n">
        <v>0.93</v>
      </c>
      <c r="I36" t="n">
        <v>5</v>
      </c>
      <c r="J36" t="n">
        <v>180.37</v>
      </c>
      <c r="K36" t="n">
        <v>51.39</v>
      </c>
      <c r="L36" t="n">
        <v>9.5</v>
      </c>
      <c r="M36" t="n">
        <v>3</v>
      </c>
      <c r="N36" t="n">
        <v>34.48</v>
      </c>
      <c r="O36" t="n">
        <v>22480.05</v>
      </c>
      <c r="P36" t="n">
        <v>43.79</v>
      </c>
      <c r="Q36" t="n">
        <v>203.56</v>
      </c>
      <c r="R36" t="n">
        <v>16.7</v>
      </c>
      <c r="S36" t="n">
        <v>13.05</v>
      </c>
      <c r="T36" t="n">
        <v>1530.43</v>
      </c>
      <c r="U36" t="n">
        <v>0.78</v>
      </c>
      <c r="V36" t="n">
        <v>0.91</v>
      </c>
      <c r="W36" t="n">
        <v>0.06</v>
      </c>
      <c r="X36" t="n">
        <v>0.09</v>
      </c>
      <c r="Y36" t="n">
        <v>1</v>
      </c>
      <c r="Z36" t="n">
        <v>10</v>
      </c>
      <c r="AA36" t="n">
        <v>80.69709881951718</v>
      </c>
      <c r="AB36" t="n">
        <v>110.4133307095596</v>
      </c>
      <c r="AC36" t="n">
        <v>99.87563739275041</v>
      </c>
      <c r="AD36" t="n">
        <v>80697.09881951718</v>
      </c>
      <c r="AE36" t="n">
        <v>110413.3307095596</v>
      </c>
      <c r="AF36" t="n">
        <v>4.955061881314166e-06</v>
      </c>
      <c r="AG36" t="n">
        <v>9</v>
      </c>
      <c r="AH36" t="n">
        <v>99875.6373927504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14.9975</v>
      </c>
      <c r="E37" t="n">
        <v>6.67</v>
      </c>
      <c r="F37" t="n">
        <v>4.13</v>
      </c>
      <c r="G37" t="n">
        <v>49.51</v>
      </c>
      <c r="H37" t="n">
        <v>0.96</v>
      </c>
      <c r="I37" t="n">
        <v>5</v>
      </c>
      <c r="J37" t="n">
        <v>180.75</v>
      </c>
      <c r="K37" t="n">
        <v>51.39</v>
      </c>
      <c r="L37" t="n">
        <v>9.75</v>
      </c>
      <c r="M37" t="n">
        <v>3</v>
      </c>
      <c r="N37" t="n">
        <v>34.6</v>
      </c>
      <c r="O37" t="n">
        <v>22526.07</v>
      </c>
      <c r="P37" t="n">
        <v>43.28</v>
      </c>
      <c r="Q37" t="n">
        <v>203.56</v>
      </c>
      <c r="R37" t="n">
        <v>16.74</v>
      </c>
      <c r="S37" t="n">
        <v>13.05</v>
      </c>
      <c r="T37" t="n">
        <v>1547.63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80.511325986914</v>
      </c>
      <c r="AB37" t="n">
        <v>110.1591481242731</v>
      </c>
      <c r="AC37" t="n">
        <v>99.64571363665607</v>
      </c>
      <c r="AD37" t="n">
        <v>80511.325986914</v>
      </c>
      <c r="AE37" t="n">
        <v>110159.1481242731</v>
      </c>
      <c r="AF37" t="n">
        <v>4.955260124759731e-06</v>
      </c>
      <c r="AG37" t="n">
        <v>9</v>
      </c>
      <c r="AH37" t="n">
        <v>99645.71363665607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14.9994</v>
      </c>
      <c r="E38" t="n">
        <v>6.67</v>
      </c>
      <c r="F38" t="n">
        <v>4.12</v>
      </c>
      <c r="G38" t="n">
        <v>49.5</v>
      </c>
      <c r="H38" t="n">
        <v>0.98</v>
      </c>
      <c r="I38" t="n">
        <v>5</v>
      </c>
      <c r="J38" t="n">
        <v>181.12</v>
      </c>
      <c r="K38" t="n">
        <v>51.39</v>
      </c>
      <c r="L38" t="n">
        <v>10</v>
      </c>
      <c r="M38" t="n">
        <v>3</v>
      </c>
      <c r="N38" t="n">
        <v>34.73</v>
      </c>
      <c r="O38" t="n">
        <v>22572.13</v>
      </c>
      <c r="P38" t="n">
        <v>42.78</v>
      </c>
      <c r="Q38" t="n">
        <v>203.56</v>
      </c>
      <c r="R38" t="n">
        <v>16.63</v>
      </c>
      <c r="S38" t="n">
        <v>13.05</v>
      </c>
      <c r="T38" t="n">
        <v>1497.17</v>
      </c>
      <c r="U38" t="n">
        <v>0.78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80.32285653477844</v>
      </c>
      <c r="AB38" t="n">
        <v>109.9012759051759</v>
      </c>
      <c r="AC38" t="n">
        <v>99.41245238022351</v>
      </c>
      <c r="AD38" t="n">
        <v>80322.85653477843</v>
      </c>
      <c r="AE38" t="n">
        <v>109901.2759051759</v>
      </c>
      <c r="AF38" t="n">
        <v>4.955887895670684e-06</v>
      </c>
      <c r="AG38" t="n">
        <v>9</v>
      </c>
      <c r="AH38" t="n">
        <v>99412.45238022352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15.1662</v>
      </c>
      <c r="E39" t="n">
        <v>6.59</v>
      </c>
      <c r="F39" t="n">
        <v>4.09</v>
      </c>
      <c r="G39" t="n">
        <v>61.28</v>
      </c>
      <c r="H39" t="n">
        <v>1</v>
      </c>
      <c r="I39" t="n">
        <v>4</v>
      </c>
      <c r="J39" t="n">
        <v>181.49</v>
      </c>
      <c r="K39" t="n">
        <v>51.39</v>
      </c>
      <c r="L39" t="n">
        <v>10.25</v>
      </c>
      <c r="M39" t="n">
        <v>2</v>
      </c>
      <c r="N39" t="n">
        <v>34.85</v>
      </c>
      <c r="O39" t="n">
        <v>22618.23</v>
      </c>
      <c r="P39" t="n">
        <v>41.92</v>
      </c>
      <c r="Q39" t="n">
        <v>203.56</v>
      </c>
      <c r="R39" t="n">
        <v>15.3</v>
      </c>
      <c r="S39" t="n">
        <v>13.05</v>
      </c>
      <c r="T39" t="n">
        <v>836.29</v>
      </c>
      <c r="U39" t="n">
        <v>0.85</v>
      </c>
      <c r="V39" t="n">
        <v>0.91</v>
      </c>
      <c r="W39" t="n">
        <v>0.06</v>
      </c>
      <c r="X39" t="n">
        <v>0.05</v>
      </c>
      <c r="Y39" t="n">
        <v>1</v>
      </c>
      <c r="Z39" t="n">
        <v>10</v>
      </c>
      <c r="AA39" t="n">
        <v>79.80741068550698</v>
      </c>
      <c r="AB39" t="n">
        <v>109.1960201543371</v>
      </c>
      <c r="AC39" t="n">
        <v>98.77450524841188</v>
      </c>
      <c r="AD39" t="n">
        <v>79807.41068550698</v>
      </c>
      <c r="AE39" t="n">
        <v>109196.0201543371</v>
      </c>
      <c r="AF39" t="n">
        <v>5.010999573537658e-06</v>
      </c>
      <c r="AG39" t="n">
        <v>9</v>
      </c>
      <c r="AH39" t="n">
        <v>98774.50524841188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15.156</v>
      </c>
      <c r="E40" t="n">
        <v>6.6</v>
      </c>
      <c r="F40" t="n">
        <v>4.09</v>
      </c>
      <c r="G40" t="n">
        <v>61.35</v>
      </c>
      <c r="H40" t="n">
        <v>1.02</v>
      </c>
      <c r="I40" t="n">
        <v>4</v>
      </c>
      <c r="J40" t="n">
        <v>181.87</v>
      </c>
      <c r="K40" t="n">
        <v>51.39</v>
      </c>
      <c r="L40" t="n">
        <v>10.5</v>
      </c>
      <c r="M40" t="n">
        <v>2</v>
      </c>
      <c r="N40" t="n">
        <v>34.98</v>
      </c>
      <c r="O40" t="n">
        <v>22664.49</v>
      </c>
      <c r="P40" t="n">
        <v>41.81</v>
      </c>
      <c r="Q40" t="n">
        <v>203.56</v>
      </c>
      <c r="R40" t="n">
        <v>15.57</v>
      </c>
      <c r="S40" t="n">
        <v>13.05</v>
      </c>
      <c r="T40" t="n">
        <v>970.91</v>
      </c>
      <c r="U40" t="n">
        <v>0.84</v>
      </c>
      <c r="V40" t="n">
        <v>0.91</v>
      </c>
      <c r="W40" t="n">
        <v>0.06</v>
      </c>
      <c r="X40" t="n">
        <v>0.05</v>
      </c>
      <c r="Y40" t="n">
        <v>1</v>
      </c>
      <c r="Z40" t="n">
        <v>10</v>
      </c>
      <c r="AA40" t="n">
        <v>79.77934958307634</v>
      </c>
      <c r="AB40" t="n">
        <v>109.157625716023</v>
      </c>
      <c r="AC40" t="n">
        <v>98.73977512140358</v>
      </c>
      <c r="AD40" t="n">
        <v>79779.34958307634</v>
      </c>
      <c r="AE40" t="n">
        <v>109157.625716023</v>
      </c>
      <c r="AF40" t="n">
        <v>5.007629434963059e-06</v>
      </c>
      <c r="AG40" t="n">
        <v>9</v>
      </c>
      <c r="AH40" t="n">
        <v>98739.77512140358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15.1375</v>
      </c>
      <c r="E41" t="n">
        <v>6.61</v>
      </c>
      <c r="F41" t="n">
        <v>4.1</v>
      </c>
      <c r="G41" t="n">
        <v>61.47</v>
      </c>
      <c r="H41" t="n">
        <v>1.05</v>
      </c>
      <c r="I41" t="n">
        <v>4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41.73</v>
      </c>
      <c r="Q41" t="n">
        <v>203.56</v>
      </c>
      <c r="R41" t="n">
        <v>15.82</v>
      </c>
      <c r="S41" t="n">
        <v>13.05</v>
      </c>
      <c r="T41" t="n">
        <v>1093.24</v>
      </c>
      <c r="U41" t="n">
        <v>0.83</v>
      </c>
      <c r="V41" t="n">
        <v>0.91</v>
      </c>
      <c r="W41" t="n">
        <v>0.06</v>
      </c>
      <c r="X41" t="n">
        <v>0.06</v>
      </c>
      <c r="Y41" t="n">
        <v>1</v>
      </c>
      <c r="Z41" t="n">
        <v>10</v>
      </c>
      <c r="AA41" t="n">
        <v>79.77609991846715</v>
      </c>
      <c r="AB41" t="n">
        <v>109.1531793815397</v>
      </c>
      <c r="AC41" t="n">
        <v>98.73575313884284</v>
      </c>
      <c r="AD41" t="n">
        <v>79776.09991846715</v>
      </c>
      <c r="AE41" t="n">
        <v>109153.1793815397</v>
      </c>
      <c r="AF41" t="n">
        <v>5.001516928724815e-06</v>
      </c>
      <c r="AG41" t="n">
        <v>9</v>
      </c>
      <c r="AH41" t="n">
        <v>98735.75313884283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15.1305</v>
      </c>
      <c r="E42" t="n">
        <v>6.61</v>
      </c>
      <c r="F42" t="n">
        <v>4.1</v>
      </c>
      <c r="G42" t="n">
        <v>61.52</v>
      </c>
      <c r="H42" t="n">
        <v>1.07</v>
      </c>
      <c r="I42" t="n">
        <v>4</v>
      </c>
      <c r="J42" t="n">
        <v>182.62</v>
      </c>
      <c r="K42" t="n">
        <v>51.39</v>
      </c>
      <c r="L42" t="n">
        <v>11</v>
      </c>
      <c r="M42" t="n">
        <v>2</v>
      </c>
      <c r="N42" t="n">
        <v>35.22</v>
      </c>
      <c r="O42" t="n">
        <v>22756.91</v>
      </c>
      <c r="P42" t="n">
        <v>41.55</v>
      </c>
      <c r="Q42" t="n">
        <v>203.56</v>
      </c>
      <c r="R42" t="n">
        <v>15.94</v>
      </c>
      <c r="S42" t="n">
        <v>13.05</v>
      </c>
      <c r="T42" t="n">
        <v>1154.56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79.71920651266485</v>
      </c>
      <c r="AB42" t="n">
        <v>109.0753353137611</v>
      </c>
      <c r="AC42" t="n">
        <v>98.66533839963816</v>
      </c>
      <c r="AD42" t="n">
        <v>79719.20651266485</v>
      </c>
      <c r="AE42" t="n">
        <v>109075.3353137611</v>
      </c>
      <c r="AF42" t="n">
        <v>4.999204088526561e-06</v>
      </c>
      <c r="AG42" t="n">
        <v>9</v>
      </c>
      <c r="AH42" t="n">
        <v>98665.33839963816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15.128</v>
      </c>
      <c r="E43" t="n">
        <v>6.61</v>
      </c>
      <c r="F43" t="n">
        <v>4.1</v>
      </c>
      <c r="G43" t="n">
        <v>61.53</v>
      </c>
      <c r="H43" t="n">
        <v>1.09</v>
      </c>
      <c r="I43" t="n">
        <v>4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41.39</v>
      </c>
      <c r="Q43" t="n">
        <v>203.56</v>
      </c>
      <c r="R43" t="n">
        <v>15.97</v>
      </c>
      <c r="S43" t="n">
        <v>13.05</v>
      </c>
      <c r="T43" t="n">
        <v>1172.47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79.66444361259597</v>
      </c>
      <c r="AB43" t="n">
        <v>109.0004062979183</v>
      </c>
      <c r="AC43" t="n">
        <v>98.59756050390382</v>
      </c>
      <c r="AD43" t="n">
        <v>79664.44361259598</v>
      </c>
      <c r="AE43" t="n">
        <v>109000.4062979183</v>
      </c>
      <c r="AF43" t="n">
        <v>4.998378074170041e-06</v>
      </c>
      <c r="AG43" t="n">
        <v>9</v>
      </c>
      <c r="AH43" t="n">
        <v>98597.56050390382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15.1624</v>
      </c>
      <c r="E44" t="n">
        <v>6.6</v>
      </c>
      <c r="F44" t="n">
        <v>4.09</v>
      </c>
      <c r="G44" t="n">
        <v>61.31</v>
      </c>
      <c r="H44" t="n">
        <v>1.11</v>
      </c>
      <c r="I44" t="n">
        <v>4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40.87</v>
      </c>
      <c r="Q44" t="n">
        <v>203.56</v>
      </c>
      <c r="R44" t="n">
        <v>15.43</v>
      </c>
      <c r="S44" t="n">
        <v>13.05</v>
      </c>
      <c r="T44" t="n">
        <v>898.34</v>
      </c>
      <c r="U44" t="n">
        <v>0.85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79.43481229822179</v>
      </c>
      <c r="AB44" t="n">
        <v>108.686214602973</v>
      </c>
      <c r="AC44" t="n">
        <v>98.31335482335327</v>
      </c>
      <c r="AD44" t="n">
        <v>79434.81229822179</v>
      </c>
      <c r="AE44" t="n">
        <v>108686.214602973</v>
      </c>
      <c r="AF44" t="n">
        <v>5.009744031715749e-06</v>
      </c>
      <c r="AG44" t="n">
        <v>9</v>
      </c>
      <c r="AH44" t="n">
        <v>98313.35482335326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15.1515</v>
      </c>
      <c r="E45" t="n">
        <v>6.6</v>
      </c>
      <c r="F45" t="n">
        <v>4.09</v>
      </c>
      <c r="G45" t="n">
        <v>61.38</v>
      </c>
      <c r="H45" t="n">
        <v>1.13</v>
      </c>
      <c r="I45" t="n">
        <v>4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40.75</v>
      </c>
      <c r="Q45" t="n">
        <v>203.56</v>
      </c>
      <c r="R45" t="n">
        <v>15.57</v>
      </c>
      <c r="S45" t="n">
        <v>13.05</v>
      </c>
      <c r="T45" t="n">
        <v>968.39</v>
      </c>
      <c r="U45" t="n">
        <v>0.84</v>
      </c>
      <c r="V45" t="n">
        <v>0.91</v>
      </c>
      <c r="W45" t="n">
        <v>0.06</v>
      </c>
      <c r="X45" t="n">
        <v>0.05</v>
      </c>
      <c r="Y45" t="n">
        <v>1</v>
      </c>
      <c r="Z45" t="n">
        <v>10</v>
      </c>
      <c r="AA45" t="n">
        <v>79.40366816249681</v>
      </c>
      <c r="AB45" t="n">
        <v>108.6436018224918</v>
      </c>
      <c r="AC45" t="n">
        <v>98.27480894683377</v>
      </c>
      <c r="AD45" t="n">
        <v>79403.66816249682</v>
      </c>
      <c r="AE45" t="n">
        <v>108643.6018224919</v>
      </c>
      <c r="AF45" t="n">
        <v>5.006142609121324e-06</v>
      </c>
      <c r="AG45" t="n">
        <v>9</v>
      </c>
      <c r="AH45" t="n">
        <v>98274.80894683377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15.7867</v>
      </c>
      <c r="E2" t="n">
        <v>6.33</v>
      </c>
      <c r="F2" t="n">
        <v>4.38</v>
      </c>
      <c r="G2" t="n">
        <v>15.45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21.81</v>
      </c>
      <c r="Q2" t="n">
        <v>203.56</v>
      </c>
      <c r="R2" t="n">
        <v>24.75</v>
      </c>
      <c r="S2" t="n">
        <v>13.05</v>
      </c>
      <c r="T2" t="n">
        <v>5492.61</v>
      </c>
      <c r="U2" t="n">
        <v>0.53</v>
      </c>
      <c r="V2" t="n">
        <v>0.85</v>
      </c>
      <c r="W2" t="n">
        <v>0.08</v>
      </c>
      <c r="X2" t="n">
        <v>0.34</v>
      </c>
      <c r="Y2" t="n">
        <v>1</v>
      </c>
      <c r="Z2" t="n">
        <v>10</v>
      </c>
      <c r="AA2" t="n">
        <v>69.03652894814148</v>
      </c>
      <c r="AB2" t="n">
        <v>94.45882458351515</v>
      </c>
      <c r="AC2" t="n">
        <v>85.44380693908059</v>
      </c>
      <c r="AD2" t="n">
        <v>69036.52894814148</v>
      </c>
      <c r="AE2" t="n">
        <v>94458.82458351515</v>
      </c>
      <c r="AF2" t="n">
        <v>5.541103247182282e-06</v>
      </c>
      <c r="AG2" t="n">
        <v>9</v>
      </c>
      <c r="AH2" t="n">
        <v>85443.80693908059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16.137</v>
      </c>
      <c r="E3" t="n">
        <v>6.2</v>
      </c>
      <c r="F3" t="n">
        <v>4.29</v>
      </c>
      <c r="G3" t="n">
        <v>19.8</v>
      </c>
      <c r="H3" t="n">
        <v>0.42</v>
      </c>
      <c r="I3" t="n">
        <v>13</v>
      </c>
      <c r="J3" t="n">
        <v>51.62</v>
      </c>
      <c r="K3" t="n">
        <v>24.83</v>
      </c>
      <c r="L3" t="n">
        <v>1.25</v>
      </c>
      <c r="M3" t="n">
        <v>11</v>
      </c>
      <c r="N3" t="n">
        <v>5.54</v>
      </c>
      <c r="O3" t="n">
        <v>6599.8</v>
      </c>
      <c r="P3" t="n">
        <v>20.24</v>
      </c>
      <c r="Q3" t="n">
        <v>203.63</v>
      </c>
      <c r="R3" t="n">
        <v>21.87</v>
      </c>
      <c r="S3" t="n">
        <v>13.05</v>
      </c>
      <c r="T3" t="n">
        <v>4072.71</v>
      </c>
      <c r="U3" t="n">
        <v>0.6</v>
      </c>
      <c r="V3" t="n">
        <v>0.87</v>
      </c>
      <c r="W3" t="n">
        <v>0.07000000000000001</v>
      </c>
      <c r="X3" t="n">
        <v>0.25</v>
      </c>
      <c r="Y3" t="n">
        <v>1</v>
      </c>
      <c r="Z3" t="n">
        <v>10</v>
      </c>
      <c r="AA3" t="n">
        <v>68.29706173065036</v>
      </c>
      <c r="AB3" t="n">
        <v>93.44705291355308</v>
      </c>
      <c r="AC3" t="n">
        <v>84.52859733726891</v>
      </c>
      <c r="AD3" t="n">
        <v>68297.06173065036</v>
      </c>
      <c r="AE3" t="n">
        <v>93447.05291355308</v>
      </c>
      <c r="AF3" t="n">
        <v>5.664057915826644e-06</v>
      </c>
      <c r="AG3" t="n">
        <v>9</v>
      </c>
      <c r="AH3" t="n">
        <v>84528.5973372689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16.1841</v>
      </c>
      <c r="E4" t="n">
        <v>6.18</v>
      </c>
      <c r="F4" t="n">
        <v>4.28</v>
      </c>
      <c r="G4" t="n">
        <v>21.42</v>
      </c>
      <c r="H4" t="n">
        <v>0.5</v>
      </c>
      <c r="I4" t="n">
        <v>12</v>
      </c>
      <c r="J4" t="n">
        <v>51.9</v>
      </c>
      <c r="K4" t="n">
        <v>24.83</v>
      </c>
      <c r="L4" t="n">
        <v>1.5</v>
      </c>
      <c r="M4" t="n">
        <v>1</v>
      </c>
      <c r="N4" t="n">
        <v>5.57</v>
      </c>
      <c r="O4" t="n">
        <v>6634.84</v>
      </c>
      <c r="P4" t="n">
        <v>19.89</v>
      </c>
      <c r="Q4" t="n">
        <v>203.58</v>
      </c>
      <c r="R4" t="n">
        <v>21.26</v>
      </c>
      <c r="S4" t="n">
        <v>13.05</v>
      </c>
      <c r="T4" t="n">
        <v>3776.58</v>
      </c>
      <c r="U4" t="n">
        <v>0.61</v>
      </c>
      <c r="V4" t="n">
        <v>0.87</v>
      </c>
      <c r="W4" t="n">
        <v>0.09</v>
      </c>
      <c r="X4" t="n">
        <v>0.24</v>
      </c>
      <c r="Y4" t="n">
        <v>1</v>
      </c>
      <c r="Z4" t="n">
        <v>10</v>
      </c>
      <c r="AA4" t="n">
        <v>68.15389410780918</v>
      </c>
      <c r="AB4" t="n">
        <v>93.25116465587212</v>
      </c>
      <c r="AC4" t="n">
        <v>84.35140437997005</v>
      </c>
      <c r="AD4" t="n">
        <v>68153.89410780917</v>
      </c>
      <c r="AE4" t="n">
        <v>93251.16465587211</v>
      </c>
      <c r="AF4" t="n">
        <v>5.680589930936977e-06</v>
      </c>
      <c r="AG4" t="n">
        <v>9</v>
      </c>
      <c r="AH4" t="n">
        <v>84351.40437997004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16.1732</v>
      </c>
      <c r="E5" t="n">
        <v>6.18</v>
      </c>
      <c r="F5" t="n">
        <v>4.29</v>
      </c>
      <c r="G5" t="n">
        <v>21.44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19.99</v>
      </c>
      <c r="Q5" t="n">
        <v>203.56</v>
      </c>
      <c r="R5" t="n">
        <v>21.4</v>
      </c>
      <c r="S5" t="n">
        <v>13.05</v>
      </c>
      <c r="T5" t="n">
        <v>3846.93</v>
      </c>
      <c r="U5" t="n">
        <v>0.61</v>
      </c>
      <c r="V5" t="n">
        <v>0.87</v>
      </c>
      <c r="W5" t="n">
        <v>0.09</v>
      </c>
      <c r="X5" t="n">
        <v>0.25</v>
      </c>
      <c r="Y5" t="n">
        <v>1</v>
      </c>
      <c r="Z5" t="n">
        <v>10</v>
      </c>
      <c r="AA5" t="n">
        <v>68.19526332771481</v>
      </c>
      <c r="AB5" t="n">
        <v>93.30776784762816</v>
      </c>
      <c r="AC5" t="n">
        <v>84.40260544254801</v>
      </c>
      <c r="AD5" t="n">
        <v>68195.26332771481</v>
      </c>
      <c r="AE5" t="n">
        <v>93307.76784762816</v>
      </c>
      <c r="AF5" t="n">
        <v>5.676764050582357e-06</v>
      </c>
      <c r="AG5" t="n">
        <v>9</v>
      </c>
      <c r="AH5" t="n">
        <v>84402.60544254801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9.3409</v>
      </c>
      <c r="E2" t="n">
        <v>10.71</v>
      </c>
      <c r="F2" t="n">
        <v>5.26</v>
      </c>
      <c r="G2" t="n">
        <v>5.26</v>
      </c>
      <c r="H2" t="n">
        <v>0.08</v>
      </c>
      <c r="I2" t="n">
        <v>60</v>
      </c>
      <c r="J2" t="n">
        <v>232.68</v>
      </c>
      <c r="K2" t="n">
        <v>57.72</v>
      </c>
      <c r="L2" t="n">
        <v>1</v>
      </c>
      <c r="M2" t="n">
        <v>58</v>
      </c>
      <c r="N2" t="n">
        <v>53.95</v>
      </c>
      <c r="O2" t="n">
        <v>28931.02</v>
      </c>
      <c r="P2" t="n">
        <v>81.59</v>
      </c>
      <c r="Q2" t="n">
        <v>203.61</v>
      </c>
      <c r="R2" t="n">
        <v>52.25</v>
      </c>
      <c r="S2" t="n">
        <v>13.05</v>
      </c>
      <c r="T2" t="n">
        <v>19031.48</v>
      </c>
      <c r="U2" t="n">
        <v>0.25</v>
      </c>
      <c r="V2" t="n">
        <v>0.71</v>
      </c>
      <c r="W2" t="n">
        <v>0.15</v>
      </c>
      <c r="X2" t="n">
        <v>1.22</v>
      </c>
      <c r="Y2" t="n">
        <v>1</v>
      </c>
      <c r="Z2" t="n">
        <v>10</v>
      </c>
      <c r="AA2" t="n">
        <v>150.3833664845539</v>
      </c>
      <c r="AB2" t="n">
        <v>205.7611564699683</v>
      </c>
      <c r="AC2" t="n">
        <v>186.12360048413</v>
      </c>
      <c r="AD2" t="n">
        <v>150383.3664845539</v>
      </c>
      <c r="AE2" t="n">
        <v>205761.1564699683</v>
      </c>
      <c r="AF2" t="n">
        <v>3.026355812538846e-06</v>
      </c>
      <c r="AG2" t="n">
        <v>14</v>
      </c>
      <c r="AH2" t="n">
        <v>186123.60048413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10.3051</v>
      </c>
      <c r="E3" t="n">
        <v>9.699999999999999</v>
      </c>
      <c r="F3" t="n">
        <v>4.95</v>
      </c>
      <c r="G3" t="n">
        <v>6.59</v>
      </c>
      <c r="H3" t="n">
        <v>0.1</v>
      </c>
      <c r="I3" t="n">
        <v>45</v>
      </c>
      <c r="J3" t="n">
        <v>233.1</v>
      </c>
      <c r="K3" t="n">
        <v>57.72</v>
      </c>
      <c r="L3" t="n">
        <v>1.25</v>
      </c>
      <c r="M3" t="n">
        <v>43</v>
      </c>
      <c r="N3" t="n">
        <v>54.13</v>
      </c>
      <c r="O3" t="n">
        <v>28983.75</v>
      </c>
      <c r="P3" t="n">
        <v>76.45</v>
      </c>
      <c r="Q3" t="n">
        <v>203.64</v>
      </c>
      <c r="R3" t="n">
        <v>42.25</v>
      </c>
      <c r="S3" t="n">
        <v>13.05</v>
      </c>
      <c r="T3" t="n">
        <v>14106.55</v>
      </c>
      <c r="U3" t="n">
        <v>0.31</v>
      </c>
      <c r="V3" t="n">
        <v>0.76</v>
      </c>
      <c r="W3" t="n">
        <v>0.13</v>
      </c>
      <c r="X3" t="n">
        <v>0.9</v>
      </c>
      <c r="Y3" t="n">
        <v>1</v>
      </c>
      <c r="Z3" t="n">
        <v>10</v>
      </c>
      <c r="AA3" t="n">
        <v>135.6258815303074</v>
      </c>
      <c r="AB3" t="n">
        <v>185.5693145012912</v>
      </c>
      <c r="AC3" t="n">
        <v>167.8588395735088</v>
      </c>
      <c r="AD3" t="n">
        <v>135625.8815303074</v>
      </c>
      <c r="AE3" t="n">
        <v>185569.3145012912</v>
      </c>
      <c r="AF3" t="n">
        <v>3.338746725025861e-06</v>
      </c>
      <c r="AG3" t="n">
        <v>13</v>
      </c>
      <c r="AH3" t="n">
        <v>167858.8395735088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10.8906</v>
      </c>
      <c r="E4" t="n">
        <v>9.18</v>
      </c>
      <c r="F4" t="n">
        <v>4.79</v>
      </c>
      <c r="G4" t="n">
        <v>7.76</v>
      </c>
      <c r="H4" t="n">
        <v>0.11</v>
      </c>
      <c r="I4" t="n">
        <v>37</v>
      </c>
      <c r="J4" t="n">
        <v>233.53</v>
      </c>
      <c r="K4" t="n">
        <v>57.72</v>
      </c>
      <c r="L4" t="n">
        <v>1.5</v>
      </c>
      <c r="M4" t="n">
        <v>35</v>
      </c>
      <c r="N4" t="n">
        <v>54.31</v>
      </c>
      <c r="O4" t="n">
        <v>29036.54</v>
      </c>
      <c r="P4" t="n">
        <v>73.81</v>
      </c>
      <c r="Q4" t="n">
        <v>203.6</v>
      </c>
      <c r="R4" t="n">
        <v>37.49</v>
      </c>
      <c r="S4" t="n">
        <v>13.05</v>
      </c>
      <c r="T4" t="n">
        <v>11763.46</v>
      </c>
      <c r="U4" t="n">
        <v>0.35</v>
      </c>
      <c r="V4" t="n">
        <v>0.78</v>
      </c>
      <c r="W4" t="n">
        <v>0.11</v>
      </c>
      <c r="X4" t="n">
        <v>0.75</v>
      </c>
      <c r="Y4" t="n">
        <v>1</v>
      </c>
      <c r="Z4" t="n">
        <v>10</v>
      </c>
      <c r="AA4" t="n">
        <v>124.8918278054566</v>
      </c>
      <c r="AB4" t="n">
        <v>170.8825086419292</v>
      </c>
      <c r="AC4" t="n">
        <v>154.5737218522981</v>
      </c>
      <c r="AD4" t="n">
        <v>124891.8278054566</v>
      </c>
      <c r="AE4" t="n">
        <v>170882.5086419292</v>
      </c>
      <c r="AF4" t="n">
        <v>3.528442720940761e-06</v>
      </c>
      <c r="AG4" t="n">
        <v>12</v>
      </c>
      <c r="AH4" t="n">
        <v>154573.7218522982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11.4007</v>
      </c>
      <c r="E5" t="n">
        <v>8.77</v>
      </c>
      <c r="F5" t="n">
        <v>4.65</v>
      </c>
      <c r="G5" t="n">
        <v>9</v>
      </c>
      <c r="H5" t="n">
        <v>0.13</v>
      </c>
      <c r="I5" t="n">
        <v>31</v>
      </c>
      <c r="J5" t="n">
        <v>233.96</v>
      </c>
      <c r="K5" t="n">
        <v>57.72</v>
      </c>
      <c r="L5" t="n">
        <v>1.75</v>
      </c>
      <c r="M5" t="n">
        <v>29</v>
      </c>
      <c r="N5" t="n">
        <v>54.49</v>
      </c>
      <c r="O5" t="n">
        <v>29089.39</v>
      </c>
      <c r="P5" t="n">
        <v>71.54000000000001</v>
      </c>
      <c r="Q5" t="n">
        <v>203.56</v>
      </c>
      <c r="R5" t="n">
        <v>33.05</v>
      </c>
      <c r="S5" t="n">
        <v>13.05</v>
      </c>
      <c r="T5" t="n">
        <v>9574.370000000001</v>
      </c>
      <c r="U5" t="n">
        <v>0.39</v>
      </c>
      <c r="V5" t="n">
        <v>0.8</v>
      </c>
      <c r="W5" t="n">
        <v>0.1</v>
      </c>
      <c r="X5" t="n">
        <v>0.61</v>
      </c>
      <c r="Y5" t="n">
        <v>1</v>
      </c>
      <c r="Z5" t="n">
        <v>10</v>
      </c>
      <c r="AA5" t="n">
        <v>121.8924054278913</v>
      </c>
      <c r="AB5" t="n">
        <v>166.7785666197701</v>
      </c>
      <c r="AC5" t="n">
        <v>150.8614542968138</v>
      </c>
      <c r="AD5" t="n">
        <v>121892.4054278913</v>
      </c>
      <c r="AE5" t="n">
        <v>166778.5666197701</v>
      </c>
      <c r="AF5" t="n">
        <v>3.693709890054665e-06</v>
      </c>
      <c r="AG5" t="n">
        <v>12</v>
      </c>
      <c r="AH5" t="n">
        <v>150861.4542968138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11.8554</v>
      </c>
      <c r="E6" t="n">
        <v>8.44</v>
      </c>
      <c r="F6" t="n">
        <v>4.54</v>
      </c>
      <c r="G6" t="n">
        <v>10.48</v>
      </c>
      <c r="H6" t="n">
        <v>0.15</v>
      </c>
      <c r="I6" t="n">
        <v>26</v>
      </c>
      <c r="J6" t="n">
        <v>234.39</v>
      </c>
      <c r="K6" t="n">
        <v>57.72</v>
      </c>
      <c r="L6" t="n">
        <v>2</v>
      </c>
      <c r="M6" t="n">
        <v>24</v>
      </c>
      <c r="N6" t="n">
        <v>54.67</v>
      </c>
      <c r="O6" t="n">
        <v>29142.31</v>
      </c>
      <c r="P6" t="n">
        <v>69.73999999999999</v>
      </c>
      <c r="Q6" t="n">
        <v>203.59</v>
      </c>
      <c r="R6" t="n">
        <v>29.66</v>
      </c>
      <c r="S6" t="n">
        <v>13.05</v>
      </c>
      <c r="T6" t="n">
        <v>7904.23</v>
      </c>
      <c r="U6" t="n">
        <v>0.44</v>
      </c>
      <c r="V6" t="n">
        <v>0.82</v>
      </c>
      <c r="W6" t="n">
        <v>0.09</v>
      </c>
      <c r="X6" t="n">
        <v>0.5</v>
      </c>
      <c r="Y6" t="n">
        <v>1</v>
      </c>
      <c r="Z6" t="n">
        <v>10</v>
      </c>
      <c r="AA6" t="n">
        <v>112.6416612105926</v>
      </c>
      <c r="AB6" t="n">
        <v>154.1212902676367</v>
      </c>
      <c r="AC6" t="n">
        <v>139.4121706351251</v>
      </c>
      <c r="AD6" t="n">
        <v>112641.6612105926</v>
      </c>
      <c r="AE6" t="n">
        <v>154121.2902676367</v>
      </c>
      <c r="AF6" t="n">
        <v>3.841028027274998e-06</v>
      </c>
      <c r="AG6" t="n">
        <v>11</v>
      </c>
      <c r="AH6" t="n">
        <v>139412.1706351251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12.1437</v>
      </c>
      <c r="E7" t="n">
        <v>8.23</v>
      </c>
      <c r="F7" t="n">
        <v>4.48</v>
      </c>
      <c r="G7" t="n">
        <v>11.68</v>
      </c>
      <c r="H7" t="n">
        <v>0.17</v>
      </c>
      <c r="I7" t="n">
        <v>23</v>
      </c>
      <c r="J7" t="n">
        <v>234.82</v>
      </c>
      <c r="K7" t="n">
        <v>57.72</v>
      </c>
      <c r="L7" t="n">
        <v>2.25</v>
      </c>
      <c r="M7" t="n">
        <v>21</v>
      </c>
      <c r="N7" t="n">
        <v>54.85</v>
      </c>
      <c r="O7" t="n">
        <v>29195.29</v>
      </c>
      <c r="P7" t="n">
        <v>68.59999999999999</v>
      </c>
      <c r="Q7" t="n">
        <v>203.56</v>
      </c>
      <c r="R7" t="n">
        <v>27.62</v>
      </c>
      <c r="S7" t="n">
        <v>13.05</v>
      </c>
      <c r="T7" t="n">
        <v>6901.46</v>
      </c>
      <c r="U7" t="n">
        <v>0.47</v>
      </c>
      <c r="V7" t="n">
        <v>0.83</v>
      </c>
      <c r="W7" t="n">
        <v>0.09</v>
      </c>
      <c r="X7" t="n">
        <v>0.44</v>
      </c>
      <c r="Y7" t="n">
        <v>1</v>
      </c>
      <c r="Z7" t="n">
        <v>10</v>
      </c>
      <c r="AA7" t="n">
        <v>111.2541528980678</v>
      </c>
      <c r="AB7" t="n">
        <v>152.2228401818947</v>
      </c>
      <c r="AC7" t="n">
        <v>137.6949059610742</v>
      </c>
      <c r="AD7" t="n">
        <v>111254.1528980678</v>
      </c>
      <c r="AE7" t="n">
        <v>152222.8401818947</v>
      </c>
      <c r="AF7" t="n">
        <v>3.934434270865547e-06</v>
      </c>
      <c r="AG7" t="n">
        <v>11</v>
      </c>
      <c r="AH7" t="n">
        <v>137694.9059610742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12.3575</v>
      </c>
      <c r="E8" t="n">
        <v>8.09</v>
      </c>
      <c r="F8" t="n">
        <v>4.43</v>
      </c>
      <c r="G8" t="n">
        <v>12.65</v>
      </c>
      <c r="H8" t="n">
        <v>0.19</v>
      </c>
      <c r="I8" t="n">
        <v>21</v>
      </c>
      <c r="J8" t="n">
        <v>235.25</v>
      </c>
      <c r="K8" t="n">
        <v>57.72</v>
      </c>
      <c r="L8" t="n">
        <v>2.5</v>
      </c>
      <c r="M8" t="n">
        <v>19</v>
      </c>
      <c r="N8" t="n">
        <v>55.03</v>
      </c>
      <c r="O8" t="n">
        <v>29248.33</v>
      </c>
      <c r="P8" t="n">
        <v>67.66</v>
      </c>
      <c r="Q8" t="n">
        <v>203.56</v>
      </c>
      <c r="R8" t="n">
        <v>25.93</v>
      </c>
      <c r="S8" t="n">
        <v>13.05</v>
      </c>
      <c r="T8" t="n">
        <v>6067.25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110.2216429433034</v>
      </c>
      <c r="AB8" t="n">
        <v>150.8101145106623</v>
      </c>
      <c r="AC8" t="n">
        <v>136.4170088451309</v>
      </c>
      <c r="AD8" t="n">
        <v>110221.6429433034</v>
      </c>
      <c r="AE8" t="n">
        <v>150810.1145106623</v>
      </c>
      <c r="AF8" t="n">
        <v>4.003703278425932e-06</v>
      </c>
      <c r="AG8" t="n">
        <v>11</v>
      </c>
      <c r="AH8" t="n">
        <v>136417.0088451309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12.6511</v>
      </c>
      <c r="E9" t="n">
        <v>7.9</v>
      </c>
      <c r="F9" t="n">
        <v>4.33</v>
      </c>
      <c r="G9" t="n">
        <v>13.67</v>
      </c>
      <c r="H9" t="n">
        <v>0.21</v>
      </c>
      <c r="I9" t="n">
        <v>19</v>
      </c>
      <c r="J9" t="n">
        <v>235.68</v>
      </c>
      <c r="K9" t="n">
        <v>57.72</v>
      </c>
      <c r="L9" t="n">
        <v>2.75</v>
      </c>
      <c r="M9" t="n">
        <v>17</v>
      </c>
      <c r="N9" t="n">
        <v>55.21</v>
      </c>
      <c r="O9" t="n">
        <v>29301.44</v>
      </c>
      <c r="P9" t="n">
        <v>65.98</v>
      </c>
      <c r="Q9" t="n">
        <v>203.58</v>
      </c>
      <c r="R9" t="n">
        <v>22.98</v>
      </c>
      <c r="S9" t="n">
        <v>13.05</v>
      </c>
      <c r="T9" t="n">
        <v>4602.35</v>
      </c>
      <c r="U9" t="n">
        <v>0.57</v>
      </c>
      <c r="V9" t="n">
        <v>0.86</v>
      </c>
      <c r="W9" t="n">
        <v>0.08</v>
      </c>
      <c r="X9" t="n">
        <v>0.29</v>
      </c>
      <c r="Y9" t="n">
        <v>1</v>
      </c>
      <c r="Z9" t="n">
        <v>10</v>
      </c>
      <c r="AA9" t="n">
        <v>108.672635550462</v>
      </c>
      <c r="AB9" t="n">
        <v>148.6906942583946</v>
      </c>
      <c r="AC9" t="n">
        <v>134.499863087114</v>
      </c>
      <c r="AD9" t="n">
        <v>108672.635550462</v>
      </c>
      <c r="AE9" t="n">
        <v>148690.6942583947</v>
      </c>
      <c r="AF9" t="n">
        <v>4.098826667666948e-06</v>
      </c>
      <c r="AG9" t="n">
        <v>11</v>
      </c>
      <c r="AH9" t="n">
        <v>134499.863087114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12.7285</v>
      </c>
      <c r="E10" t="n">
        <v>7.86</v>
      </c>
      <c r="F10" t="n">
        <v>4.37</v>
      </c>
      <c r="G10" t="n">
        <v>15.43</v>
      </c>
      <c r="H10" t="n">
        <v>0.23</v>
      </c>
      <c r="I10" t="n">
        <v>17</v>
      </c>
      <c r="J10" t="n">
        <v>236.11</v>
      </c>
      <c r="K10" t="n">
        <v>57.72</v>
      </c>
      <c r="L10" t="n">
        <v>3</v>
      </c>
      <c r="M10" t="n">
        <v>15</v>
      </c>
      <c r="N10" t="n">
        <v>55.39</v>
      </c>
      <c r="O10" t="n">
        <v>29354.61</v>
      </c>
      <c r="P10" t="n">
        <v>66.5</v>
      </c>
      <c r="Q10" t="n">
        <v>203.56</v>
      </c>
      <c r="R10" t="n">
        <v>24.45</v>
      </c>
      <c r="S10" t="n">
        <v>13.05</v>
      </c>
      <c r="T10" t="n">
        <v>5344.45</v>
      </c>
      <c r="U10" t="n">
        <v>0.53</v>
      </c>
      <c r="V10" t="n">
        <v>0.85</v>
      </c>
      <c r="W10" t="n">
        <v>0.08</v>
      </c>
      <c r="X10" t="n">
        <v>0.33</v>
      </c>
      <c r="Y10" t="n">
        <v>1</v>
      </c>
      <c r="Z10" t="n">
        <v>10</v>
      </c>
      <c r="AA10" t="n">
        <v>108.7311937482774</v>
      </c>
      <c r="AB10" t="n">
        <v>148.770816168051</v>
      </c>
      <c r="AC10" t="n">
        <v>134.5723382741646</v>
      </c>
      <c r="AD10" t="n">
        <v>108731.1937482774</v>
      </c>
      <c r="AE10" t="n">
        <v>148770.816168051</v>
      </c>
      <c r="AF10" t="n">
        <v>4.123903473958688e-06</v>
      </c>
      <c r="AG10" t="n">
        <v>11</v>
      </c>
      <c r="AH10" t="n">
        <v>134572.3382741646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12.8383</v>
      </c>
      <c r="E11" t="n">
        <v>7.79</v>
      </c>
      <c r="F11" t="n">
        <v>4.35</v>
      </c>
      <c r="G11" t="n">
        <v>16.32</v>
      </c>
      <c r="H11" t="n">
        <v>0.24</v>
      </c>
      <c r="I11" t="n">
        <v>16</v>
      </c>
      <c r="J11" t="n">
        <v>236.54</v>
      </c>
      <c r="K11" t="n">
        <v>57.72</v>
      </c>
      <c r="L11" t="n">
        <v>3.25</v>
      </c>
      <c r="M11" t="n">
        <v>14</v>
      </c>
      <c r="N11" t="n">
        <v>55.57</v>
      </c>
      <c r="O11" t="n">
        <v>29407.85</v>
      </c>
      <c r="P11" t="n">
        <v>66.04000000000001</v>
      </c>
      <c r="Q11" t="n">
        <v>203.65</v>
      </c>
      <c r="R11" t="n">
        <v>23.79</v>
      </c>
      <c r="S11" t="n">
        <v>13.05</v>
      </c>
      <c r="T11" t="n">
        <v>5020.13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108.2556897073629</v>
      </c>
      <c r="AB11" t="n">
        <v>148.1202105615143</v>
      </c>
      <c r="AC11" t="n">
        <v>133.9838255535848</v>
      </c>
      <c r="AD11" t="n">
        <v>108255.6897073629</v>
      </c>
      <c r="AE11" t="n">
        <v>148120.2105615143</v>
      </c>
      <c r="AF11" t="n">
        <v>4.159477548000457e-06</v>
      </c>
      <c r="AG11" t="n">
        <v>11</v>
      </c>
      <c r="AH11" t="n">
        <v>133983.8255535848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12.9464</v>
      </c>
      <c r="E12" t="n">
        <v>7.72</v>
      </c>
      <c r="F12" t="n">
        <v>4.33</v>
      </c>
      <c r="G12" t="n">
        <v>17.33</v>
      </c>
      <c r="H12" t="n">
        <v>0.26</v>
      </c>
      <c r="I12" t="n">
        <v>15</v>
      </c>
      <c r="J12" t="n">
        <v>236.98</v>
      </c>
      <c r="K12" t="n">
        <v>57.72</v>
      </c>
      <c r="L12" t="n">
        <v>3.5</v>
      </c>
      <c r="M12" t="n">
        <v>13</v>
      </c>
      <c r="N12" t="n">
        <v>55.75</v>
      </c>
      <c r="O12" t="n">
        <v>29461.15</v>
      </c>
      <c r="P12" t="n">
        <v>65.65000000000001</v>
      </c>
      <c r="Q12" t="n">
        <v>203.57</v>
      </c>
      <c r="R12" t="n">
        <v>23.19</v>
      </c>
      <c r="S12" t="n">
        <v>13.05</v>
      </c>
      <c r="T12" t="n">
        <v>4723.47</v>
      </c>
      <c r="U12" t="n">
        <v>0.5600000000000001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107.8216586621272</v>
      </c>
      <c r="AB12" t="n">
        <v>147.5263501373249</v>
      </c>
      <c r="AC12" t="n">
        <v>133.4466423347915</v>
      </c>
      <c r="AD12" t="n">
        <v>107821.6586621272</v>
      </c>
      <c r="AE12" t="n">
        <v>147526.3501373249</v>
      </c>
      <c r="AF12" t="n">
        <v>4.194500839475095e-06</v>
      </c>
      <c r="AG12" t="n">
        <v>11</v>
      </c>
      <c r="AH12" t="n">
        <v>133446.6423347915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13.0624</v>
      </c>
      <c r="E13" t="n">
        <v>7.66</v>
      </c>
      <c r="F13" t="n">
        <v>4.31</v>
      </c>
      <c r="G13" t="n">
        <v>18.47</v>
      </c>
      <c r="H13" t="n">
        <v>0.28</v>
      </c>
      <c r="I13" t="n">
        <v>14</v>
      </c>
      <c r="J13" t="n">
        <v>237.41</v>
      </c>
      <c r="K13" t="n">
        <v>57.72</v>
      </c>
      <c r="L13" t="n">
        <v>3.75</v>
      </c>
      <c r="M13" t="n">
        <v>12</v>
      </c>
      <c r="N13" t="n">
        <v>55.93</v>
      </c>
      <c r="O13" t="n">
        <v>29514.51</v>
      </c>
      <c r="P13" t="n">
        <v>65.19</v>
      </c>
      <c r="Q13" t="n">
        <v>203.58</v>
      </c>
      <c r="R13" t="n">
        <v>22.46</v>
      </c>
      <c r="S13" t="n">
        <v>13.05</v>
      </c>
      <c r="T13" t="n">
        <v>4367.2</v>
      </c>
      <c r="U13" t="n">
        <v>0.58</v>
      </c>
      <c r="V13" t="n">
        <v>0.87</v>
      </c>
      <c r="W13" t="n">
        <v>0.07000000000000001</v>
      </c>
      <c r="X13" t="n">
        <v>0.27</v>
      </c>
      <c r="Y13" t="n">
        <v>1</v>
      </c>
      <c r="Z13" t="n">
        <v>10</v>
      </c>
      <c r="AA13" t="n">
        <v>100.4399283930731</v>
      </c>
      <c r="AB13" t="n">
        <v>137.4263411242544</v>
      </c>
      <c r="AC13" t="n">
        <v>124.3105640064736</v>
      </c>
      <c r="AD13" t="n">
        <v>100439.9283930731</v>
      </c>
      <c r="AE13" t="n">
        <v>137426.3411242544</v>
      </c>
      <c r="AF13" t="n">
        <v>4.232083649938167e-06</v>
      </c>
      <c r="AG13" t="n">
        <v>10</v>
      </c>
      <c r="AH13" t="n">
        <v>124310.5640064736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13.1796</v>
      </c>
      <c r="E14" t="n">
        <v>7.59</v>
      </c>
      <c r="F14" t="n">
        <v>4.29</v>
      </c>
      <c r="G14" t="n">
        <v>19.78</v>
      </c>
      <c r="H14" t="n">
        <v>0.3</v>
      </c>
      <c r="I14" t="n">
        <v>13</v>
      </c>
      <c r="J14" t="n">
        <v>237.84</v>
      </c>
      <c r="K14" t="n">
        <v>57.72</v>
      </c>
      <c r="L14" t="n">
        <v>4</v>
      </c>
      <c r="M14" t="n">
        <v>11</v>
      </c>
      <c r="N14" t="n">
        <v>56.12</v>
      </c>
      <c r="O14" t="n">
        <v>29567.95</v>
      </c>
      <c r="P14" t="n">
        <v>64.59</v>
      </c>
      <c r="Q14" t="n">
        <v>203.57</v>
      </c>
      <c r="R14" t="n">
        <v>21.83</v>
      </c>
      <c r="S14" t="n">
        <v>13.05</v>
      </c>
      <c r="T14" t="n">
        <v>4056</v>
      </c>
      <c r="U14" t="n">
        <v>0.6</v>
      </c>
      <c r="V14" t="n">
        <v>0.87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99.91366930005294</v>
      </c>
      <c r="AB14" t="n">
        <v>136.7062902162721</v>
      </c>
      <c r="AC14" t="n">
        <v>123.659233746551</v>
      </c>
      <c r="AD14" t="n">
        <v>99913.66930005295</v>
      </c>
      <c r="AE14" t="n">
        <v>136706.2902162721</v>
      </c>
      <c r="AF14" t="n">
        <v>4.270055248095684e-06</v>
      </c>
      <c r="AG14" t="n">
        <v>10</v>
      </c>
      <c r="AH14" t="n">
        <v>123659.233746551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13.3116</v>
      </c>
      <c r="E15" t="n">
        <v>7.51</v>
      </c>
      <c r="F15" t="n">
        <v>4.26</v>
      </c>
      <c r="G15" t="n">
        <v>21.28</v>
      </c>
      <c r="H15" t="n">
        <v>0.32</v>
      </c>
      <c r="I15" t="n">
        <v>12</v>
      </c>
      <c r="J15" t="n">
        <v>238.28</v>
      </c>
      <c r="K15" t="n">
        <v>57.72</v>
      </c>
      <c r="L15" t="n">
        <v>4.25</v>
      </c>
      <c r="M15" t="n">
        <v>10</v>
      </c>
      <c r="N15" t="n">
        <v>56.3</v>
      </c>
      <c r="O15" t="n">
        <v>29621.44</v>
      </c>
      <c r="P15" t="n">
        <v>64.06999999999999</v>
      </c>
      <c r="Q15" t="n">
        <v>203.56</v>
      </c>
      <c r="R15" t="n">
        <v>20.75</v>
      </c>
      <c r="S15" t="n">
        <v>13.05</v>
      </c>
      <c r="T15" t="n">
        <v>3521.96</v>
      </c>
      <c r="U15" t="n">
        <v>0.63</v>
      </c>
      <c r="V15" t="n">
        <v>0.88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99.39106297783391</v>
      </c>
      <c r="AB15" t="n">
        <v>135.9912371904486</v>
      </c>
      <c r="AC15" t="n">
        <v>123.0124243779287</v>
      </c>
      <c r="AD15" t="n">
        <v>99391.06297783391</v>
      </c>
      <c r="AE15" t="n">
        <v>135991.2371904486</v>
      </c>
      <c r="AF15" t="n">
        <v>4.312821894484697e-06</v>
      </c>
      <c r="AG15" t="n">
        <v>10</v>
      </c>
      <c r="AH15" t="n">
        <v>123012.4243779287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13.2974</v>
      </c>
      <c r="E16" t="n">
        <v>7.52</v>
      </c>
      <c r="F16" t="n">
        <v>4.26</v>
      </c>
      <c r="G16" t="n">
        <v>21.32</v>
      </c>
      <c r="H16" t="n">
        <v>0.34</v>
      </c>
      <c r="I16" t="n">
        <v>12</v>
      </c>
      <c r="J16" t="n">
        <v>238.71</v>
      </c>
      <c r="K16" t="n">
        <v>57.72</v>
      </c>
      <c r="L16" t="n">
        <v>4.5</v>
      </c>
      <c r="M16" t="n">
        <v>10</v>
      </c>
      <c r="N16" t="n">
        <v>56.49</v>
      </c>
      <c r="O16" t="n">
        <v>29675.01</v>
      </c>
      <c r="P16" t="n">
        <v>64.06</v>
      </c>
      <c r="Q16" t="n">
        <v>203.56</v>
      </c>
      <c r="R16" t="n">
        <v>21.1</v>
      </c>
      <c r="S16" t="n">
        <v>13.05</v>
      </c>
      <c r="T16" t="n">
        <v>3697.03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99.41778166982441</v>
      </c>
      <c r="AB16" t="n">
        <v>136.0277948835755</v>
      </c>
      <c r="AC16" t="n">
        <v>123.0454930561326</v>
      </c>
      <c r="AD16" t="n">
        <v>99417.78166982441</v>
      </c>
      <c r="AE16" t="n">
        <v>136027.7948835755</v>
      </c>
      <c r="AF16" t="n">
        <v>4.308221240100424e-06</v>
      </c>
      <c r="AG16" t="n">
        <v>10</v>
      </c>
      <c r="AH16" t="n">
        <v>123045.4930561326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4.24</v>
      </c>
      <c r="G17" t="n">
        <v>23.11</v>
      </c>
      <c r="H17" t="n">
        <v>0.35</v>
      </c>
      <c r="I17" t="n">
        <v>11</v>
      </c>
      <c r="J17" t="n">
        <v>239.14</v>
      </c>
      <c r="K17" t="n">
        <v>57.72</v>
      </c>
      <c r="L17" t="n">
        <v>4.75</v>
      </c>
      <c r="M17" t="n">
        <v>9</v>
      </c>
      <c r="N17" t="n">
        <v>56.67</v>
      </c>
      <c r="O17" t="n">
        <v>29728.63</v>
      </c>
      <c r="P17" t="n">
        <v>63.52</v>
      </c>
      <c r="Q17" t="n">
        <v>203.59</v>
      </c>
      <c r="R17" t="n">
        <v>20.15</v>
      </c>
      <c r="S17" t="n">
        <v>13.05</v>
      </c>
      <c r="T17" t="n">
        <v>3226.87</v>
      </c>
      <c r="U17" t="n">
        <v>0.65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98.9050421841404</v>
      </c>
      <c r="AB17" t="n">
        <v>135.3262420987933</v>
      </c>
      <c r="AC17" t="n">
        <v>122.4108954844943</v>
      </c>
      <c r="AD17" t="n">
        <v>98905.0421841404</v>
      </c>
      <c r="AE17" t="n">
        <v>135326.2420987933</v>
      </c>
      <c r="AF17" t="n">
        <v>4.350631497769528e-06</v>
      </c>
      <c r="AG17" t="n">
        <v>10</v>
      </c>
      <c r="AH17" t="n">
        <v>122410.8954844943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13.5665</v>
      </c>
      <c r="E18" t="n">
        <v>7.37</v>
      </c>
      <c r="F18" t="n">
        <v>4.21</v>
      </c>
      <c r="G18" t="n">
        <v>25.24</v>
      </c>
      <c r="H18" t="n">
        <v>0.37</v>
      </c>
      <c r="I18" t="n">
        <v>10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62.89</v>
      </c>
      <c r="Q18" t="n">
        <v>203.61</v>
      </c>
      <c r="R18" t="n">
        <v>19.06</v>
      </c>
      <c r="S18" t="n">
        <v>13.05</v>
      </c>
      <c r="T18" t="n">
        <v>2682.55</v>
      </c>
      <c r="U18" t="n">
        <v>0.68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98.3449805205464</v>
      </c>
      <c r="AB18" t="n">
        <v>134.5599410224876</v>
      </c>
      <c r="AC18" t="n">
        <v>121.7177291074007</v>
      </c>
      <c r="AD18" t="n">
        <v>98344.98052054641</v>
      </c>
      <c r="AE18" t="n">
        <v>134559.9410224876</v>
      </c>
      <c r="AF18" t="n">
        <v>4.395406880579843e-06</v>
      </c>
      <c r="AG18" t="n">
        <v>10</v>
      </c>
      <c r="AH18" t="n">
        <v>121717.7291074007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13.6137</v>
      </c>
      <c r="E19" t="n">
        <v>7.35</v>
      </c>
      <c r="F19" t="n">
        <v>4.18</v>
      </c>
      <c r="G19" t="n">
        <v>25.09</v>
      </c>
      <c r="H19" t="n">
        <v>0.39</v>
      </c>
      <c r="I19" t="n">
        <v>10</v>
      </c>
      <c r="J19" t="n">
        <v>240.02</v>
      </c>
      <c r="K19" t="n">
        <v>57.72</v>
      </c>
      <c r="L19" t="n">
        <v>5.25</v>
      </c>
      <c r="M19" t="n">
        <v>8</v>
      </c>
      <c r="N19" t="n">
        <v>57.04</v>
      </c>
      <c r="O19" t="n">
        <v>29836.09</v>
      </c>
      <c r="P19" t="n">
        <v>62.37</v>
      </c>
      <c r="Q19" t="n">
        <v>203.57</v>
      </c>
      <c r="R19" t="n">
        <v>18.41</v>
      </c>
      <c r="S19" t="n">
        <v>13.05</v>
      </c>
      <c r="T19" t="n">
        <v>2362.35</v>
      </c>
      <c r="U19" t="n">
        <v>0.71</v>
      </c>
      <c r="V19" t="n">
        <v>0.89</v>
      </c>
      <c r="W19" t="n">
        <v>0.06</v>
      </c>
      <c r="X19" t="n">
        <v>0.14</v>
      </c>
      <c r="Y19" t="n">
        <v>1</v>
      </c>
      <c r="Z19" t="n">
        <v>10</v>
      </c>
      <c r="AA19" t="n">
        <v>98.02238960405863</v>
      </c>
      <c r="AB19" t="n">
        <v>134.1185578988425</v>
      </c>
      <c r="AC19" t="n">
        <v>121.318470969591</v>
      </c>
      <c r="AD19" t="n">
        <v>98022.38960405863</v>
      </c>
      <c r="AE19" t="n">
        <v>134118.5578988425</v>
      </c>
      <c r="AF19" t="n">
        <v>4.410699196561369e-06</v>
      </c>
      <c r="AG19" t="n">
        <v>10</v>
      </c>
      <c r="AH19" t="n">
        <v>121318.470969591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13.4912</v>
      </c>
      <c r="E20" t="n">
        <v>7.41</v>
      </c>
      <c r="F20" t="n">
        <v>4.25</v>
      </c>
      <c r="G20" t="n">
        <v>25.49</v>
      </c>
      <c r="H20" t="n">
        <v>0.41</v>
      </c>
      <c r="I20" t="n">
        <v>10</v>
      </c>
      <c r="J20" t="n">
        <v>240.45</v>
      </c>
      <c r="K20" t="n">
        <v>57.72</v>
      </c>
      <c r="L20" t="n">
        <v>5.5</v>
      </c>
      <c r="M20" t="n">
        <v>8</v>
      </c>
      <c r="N20" t="n">
        <v>57.23</v>
      </c>
      <c r="O20" t="n">
        <v>29890.04</v>
      </c>
      <c r="P20" t="n">
        <v>63.23</v>
      </c>
      <c r="Q20" t="n">
        <v>203.59</v>
      </c>
      <c r="R20" t="n">
        <v>20.57</v>
      </c>
      <c r="S20" t="n">
        <v>13.05</v>
      </c>
      <c r="T20" t="n">
        <v>3440.3</v>
      </c>
      <c r="U20" t="n">
        <v>0.63</v>
      </c>
      <c r="V20" t="n">
        <v>0.88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98.66197170154474</v>
      </c>
      <c r="AB20" t="n">
        <v>134.9936623409933</v>
      </c>
      <c r="AC20" t="n">
        <v>122.110056672</v>
      </c>
      <c r="AD20" t="n">
        <v>98661.97170154474</v>
      </c>
      <c r="AE20" t="n">
        <v>134993.6623409933</v>
      </c>
      <c r="AF20" t="n">
        <v>4.371010452753384e-06</v>
      </c>
      <c r="AG20" t="n">
        <v>10</v>
      </c>
      <c r="AH20" t="n">
        <v>122110.056672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13.6602</v>
      </c>
      <c r="E21" t="n">
        <v>7.32</v>
      </c>
      <c r="F21" t="n">
        <v>4.2</v>
      </c>
      <c r="G21" t="n">
        <v>28.01</v>
      </c>
      <c r="H21" t="n">
        <v>0.42</v>
      </c>
      <c r="I21" t="n">
        <v>9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62.38</v>
      </c>
      <c r="Q21" t="n">
        <v>203.58</v>
      </c>
      <c r="R21" t="n">
        <v>19.14</v>
      </c>
      <c r="S21" t="n">
        <v>13.05</v>
      </c>
      <c r="T21" t="n">
        <v>2731.37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97.9449861762978</v>
      </c>
      <c r="AB21" t="n">
        <v>134.0126511141819</v>
      </c>
      <c r="AC21" t="n">
        <v>121.2226717798173</v>
      </c>
      <c r="AD21" t="n">
        <v>97944.9861762978</v>
      </c>
      <c r="AE21" t="n">
        <v>134012.6511141819</v>
      </c>
      <c r="AF21" t="n">
        <v>4.425764719721135e-06</v>
      </c>
      <c r="AG21" t="n">
        <v>10</v>
      </c>
      <c r="AH21" t="n">
        <v>121222.6717798173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13.6591</v>
      </c>
      <c r="E22" t="n">
        <v>7.32</v>
      </c>
      <c r="F22" t="n">
        <v>4.2</v>
      </c>
      <c r="G22" t="n">
        <v>28.01</v>
      </c>
      <c r="H22" t="n">
        <v>0.44</v>
      </c>
      <c r="I22" t="n">
        <v>9</v>
      </c>
      <c r="J22" t="n">
        <v>241.33</v>
      </c>
      <c r="K22" t="n">
        <v>57.72</v>
      </c>
      <c r="L22" t="n">
        <v>6</v>
      </c>
      <c r="M22" t="n">
        <v>7</v>
      </c>
      <c r="N22" t="n">
        <v>57.6</v>
      </c>
      <c r="O22" t="n">
        <v>29997.9</v>
      </c>
      <c r="P22" t="n">
        <v>62.39</v>
      </c>
      <c r="Q22" t="n">
        <v>203.6</v>
      </c>
      <c r="R22" t="n">
        <v>19.06</v>
      </c>
      <c r="S22" t="n">
        <v>13.05</v>
      </c>
      <c r="T22" t="n">
        <v>2689.05</v>
      </c>
      <c r="U22" t="n">
        <v>0.68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97.95117742613611</v>
      </c>
      <c r="AB22" t="n">
        <v>134.0211222553494</v>
      </c>
      <c r="AC22" t="n">
        <v>121.230334447161</v>
      </c>
      <c r="AD22" t="n">
        <v>97951.17742613611</v>
      </c>
      <c r="AE22" t="n">
        <v>134021.1222553494</v>
      </c>
      <c r="AF22" t="n">
        <v>4.425408331001226e-06</v>
      </c>
      <c r="AG22" t="n">
        <v>10</v>
      </c>
      <c r="AH22" t="n">
        <v>121230.334447161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13.6483</v>
      </c>
      <c r="E23" t="n">
        <v>7.33</v>
      </c>
      <c r="F23" t="n">
        <v>4.21</v>
      </c>
      <c r="G23" t="n">
        <v>28.05</v>
      </c>
      <c r="H23" t="n">
        <v>0.46</v>
      </c>
      <c r="I23" t="n">
        <v>9</v>
      </c>
      <c r="J23" t="n">
        <v>241.77</v>
      </c>
      <c r="K23" t="n">
        <v>57.72</v>
      </c>
      <c r="L23" t="n">
        <v>6.25</v>
      </c>
      <c r="M23" t="n">
        <v>7</v>
      </c>
      <c r="N23" t="n">
        <v>57.79</v>
      </c>
      <c r="O23" t="n">
        <v>30051.93</v>
      </c>
      <c r="P23" t="n">
        <v>62.31</v>
      </c>
      <c r="Q23" t="n">
        <v>203.56</v>
      </c>
      <c r="R23" t="n">
        <v>19.25</v>
      </c>
      <c r="S23" t="n">
        <v>13.05</v>
      </c>
      <c r="T23" t="n">
        <v>2785.96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97.94706140417458</v>
      </c>
      <c r="AB23" t="n">
        <v>134.0154905325155</v>
      </c>
      <c r="AC23" t="n">
        <v>121.2252402080503</v>
      </c>
      <c r="AD23" t="n">
        <v>97947.06140417457</v>
      </c>
      <c r="AE23" t="n">
        <v>134015.4905325155</v>
      </c>
      <c r="AF23" t="n">
        <v>4.421909241751217e-06</v>
      </c>
      <c r="AG23" t="n">
        <v>10</v>
      </c>
      <c r="AH23" t="n">
        <v>121225.2402080503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13.7862</v>
      </c>
      <c r="E24" t="n">
        <v>7.25</v>
      </c>
      <c r="F24" t="n">
        <v>4.18</v>
      </c>
      <c r="G24" t="n">
        <v>31.35</v>
      </c>
      <c r="H24" t="n">
        <v>0.48</v>
      </c>
      <c r="I24" t="n">
        <v>8</v>
      </c>
      <c r="J24" t="n">
        <v>242.2</v>
      </c>
      <c r="K24" t="n">
        <v>57.72</v>
      </c>
      <c r="L24" t="n">
        <v>6.5</v>
      </c>
      <c r="M24" t="n">
        <v>6</v>
      </c>
      <c r="N24" t="n">
        <v>57.98</v>
      </c>
      <c r="O24" t="n">
        <v>30106.03</v>
      </c>
      <c r="P24" t="n">
        <v>61.76</v>
      </c>
      <c r="Q24" t="n">
        <v>203.57</v>
      </c>
      <c r="R24" t="n">
        <v>18.38</v>
      </c>
      <c r="S24" t="n">
        <v>13.05</v>
      </c>
      <c r="T24" t="n">
        <v>2357.37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97.43770390809645</v>
      </c>
      <c r="AB24" t="n">
        <v>133.318565135115</v>
      </c>
      <c r="AC24" t="n">
        <v>120.5948283924365</v>
      </c>
      <c r="AD24" t="n">
        <v>97437.70390809645</v>
      </c>
      <c r="AE24" t="n">
        <v>133318.565135115</v>
      </c>
      <c r="AF24" t="n">
        <v>4.466587427637918e-06</v>
      </c>
      <c r="AG24" t="n">
        <v>10</v>
      </c>
      <c r="AH24" t="n">
        <v>120594.8283924365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13.7878</v>
      </c>
      <c r="E25" t="n">
        <v>7.25</v>
      </c>
      <c r="F25" t="n">
        <v>4.18</v>
      </c>
      <c r="G25" t="n">
        <v>31.35</v>
      </c>
      <c r="H25" t="n">
        <v>0.49</v>
      </c>
      <c r="I25" t="n">
        <v>8</v>
      </c>
      <c r="J25" t="n">
        <v>242.64</v>
      </c>
      <c r="K25" t="n">
        <v>57.72</v>
      </c>
      <c r="L25" t="n">
        <v>6.75</v>
      </c>
      <c r="M25" t="n">
        <v>6</v>
      </c>
      <c r="N25" t="n">
        <v>58.17</v>
      </c>
      <c r="O25" t="n">
        <v>30160.2</v>
      </c>
      <c r="P25" t="n">
        <v>61.53</v>
      </c>
      <c r="Q25" t="n">
        <v>203.57</v>
      </c>
      <c r="R25" t="n">
        <v>18.32</v>
      </c>
      <c r="S25" t="n">
        <v>13.05</v>
      </c>
      <c r="T25" t="n">
        <v>2327.39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97.34380281736644</v>
      </c>
      <c r="AB25" t="n">
        <v>133.1900855201545</v>
      </c>
      <c r="AC25" t="n">
        <v>120.4786106916055</v>
      </c>
      <c r="AD25" t="n">
        <v>97343.80281736644</v>
      </c>
      <c r="AE25" t="n">
        <v>133190.0855201545</v>
      </c>
      <c r="AF25" t="n">
        <v>4.467105811230513e-06</v>
      </c>
      <c r="AG25" t="n">
        <v>10</v>
      </c>
      <c r="AH25" t="n">
        <v>120478.6106916055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13.7767</v>
      </c>
      <c r="E26" t="n">
        <v>7.26</v>
      </c>
      <c r="F26" t="n">
        <v>4.19</v>
      </c>
      <c r="G26" t="n">
        <v>31.39</v>
      </c>
      <c r="H26" t="n">
        <v>0.51</v>
      </c>
      <c r="I26" t="n">
        <v>8</v>
      </c>
      <c r="J26" t="n">
        <v>243.08</v>
      </c>
      <c r="K26" t="n">
        <v>57.72</v>
      </c>
      <c r="L26" t="n">
        <v>7</v>
      </c>
      <c r="M26" t="n">
        <v>6</v>
      </c>
      <c r="N26" t="n">
        <v>58.36</v>
      </c>
      <c r="O26" t="n">
        <v>30214.44</v>
      </c>
      <c r="P26" t="n">
        <v>61.4</v>
      </c>
      <c r="Q26" t="n">
        <v>203.56</v>
      </c>
      <c r="R26" t="n">
        <v>18.53</v>
      </c>
      <c r="S26" t="n">
        <v>13.05</v>
      </c>
      <c r="T26" t="n">
        <v>2431.86</v>
      </c>
      <c r="U26" t="n">
        <v>0.7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97.32008214139402</v>
      </c>
      <c r="AB26" t="n">
        <v>133.1576298448067</v>
      </c>
      <c r="AC26" t="n">
        <v>120.4492525403611</v>
      </c>
      <c r="AD26" t="n">
        <v>97320.08214139403</v>
      </c>
      <c r="AE26" t="n">
        <v>133157.6298448067</v>
      </c>
      <c r="AF26" t="n">
        <v>4.463509525056892e-06</v>
      </c>
      <c r="AG26" t="n">
        <v>10</v>
      </c>
      <c r="AH26" t="n">
        <v>120449.2525403611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13.9254</v>
      </c>
      <c r="E27" t="n">
        <v>7.18</v>
      </c>
      <c r="F27" t="n">
        <v>4.15</v>
      </c>
      <c r="G27" t="n">
        <v>35.6</v>
      </c>
      <c r="H27" t="n">
        <v>0.53</v>
      </c>
      <c r="I27" t="n">
        <v>7</v>
      </c>
      <c r="J27" t="n">
        <v>243.52</v>
      </c>
      <c r="K27" t="n">
        <v>57.72</v>
      </c>
      <c r="L27" t="n">
        <v>7.25</v>
      </c>
      <c r="M27" t="n">
        <v>5</v>
      </c>
      <c r="N27" t="n">
        <v>58.55</v>
      </c>
      <c r="O27" t="n">
        <v>30268.74</v>
      </c>
      <c r="P27" t="n">
        <v>60.64</v>
      </c>
      <c r="Q27" t="n">
        <v>203.58</v>
      </c>
      <c r="R27" t="n">
        <v>17.51</v>
      </c>
      <c r="S27" t="n">
        <v>13.05</v>
      </c>
      <c r="T27" t="n">
        <v>1924.7</v>
      </c>
      <c r="U27" t="n">
        <v>0.75</v>
      </c>
      <c r="V27" t="n">
        <v>0.9</v>
      </c>
      <c r="W27" t="n">
        <v>0.07000000000000001</v>
      </c>
      <c r="X27" t="n">
        <v>0.11</v>
      </c>
      <c r="Y27" t="n">
        <v>1</v>
      </c>
      <c r="Z27" t="n">
        <v>10</v>
      </c>
      <c r="AA27" t="n">
        <v>96.71321847321215</v>
      </c>
      <c r="AB27" t="n">
        <v>132.3272922010652</v>
      </c>
      <c r="AC27" t="n">
        <v>119.6981611559518</v>
      </c>
      <c r="AD27" t="n">
        <v>96713.21847321215</v>
      </c>
      <c r="AE27" t="n">
        <v>132327.2922010652</v>
      </c>
      <c r="AF27" t="n">
        <v>4.511686800193605e-06</v>
      </c>
      <c r="AG27" t="n">
        <v>10</v>
      </c>
      <c r="AH27" t="n">
        <v>119698.1611559518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13.9752</v>
      </c>
      <c r="E28" t="n">
        <v>7.16</v>
      </c>
      <c r="F28" t="n">
        <v>4.13</v>
      </c>
      <c r="G28" t="n">
        <v>35.38</v>
      </c>
      <c r="H28" t="n">
        <v>0.55</v>
      </c>
      <c r="I28" t="n">
        <v>7</v>
      </c>
      <c r="J28" t="n">
        <v>243.96</v>
      </c>
      <c r="K28" t="n">
        <v>57.72</v>
      </c>
      <c r="L28" t="n">
        <v>7.5</v>
      </c>
      <c r="M28" t="n">
        <v>5</v>
      </c>
      <c r="N28" t="n">
        <v>58.74</v>
      </c>
      <c r="O28" t="n">
        <v>30323.11</v>
      </c>
      <c r="P28" t="n">
        <v>60.23</v>
      </c>
      <c r="Q28" t="n">
        <v>203.58</v>
      </c>
      <c r="R28" t="n">
        <v>16.67</v>
      </c>
      <c r="S28" t="n">
        <v>13.05</v>
      </c>
      <c r="T28" t="n">
        <v>1505.89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96.44839544775238</v>
      </c>
      <c r="AB28" t="n">
        <v>131.964949654464</v>
      </c>
      <c r="AC28" t="n">
        <v>119.3704000734471</v>
      </c>
      <c r="AD28" t="n">
        <v>96448.39544775238</v>
      </c>
      <c r="AE28" t="n">
        <v>131964.949654464</v>
      </c>
      <c r="AF28" t="n">
        <v>4.527821489513096e-06</v>
      </c>
      <c r="AG28" t="n">
        <v>10</v>
      </c>
      <c r="AH28" t="n">
        <v>119370.4000734471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13.927</v>
      </c>
      <c r="E29" t="n">
        <v>7.18</v>
      </c>
      <c r="F29" t="n">
        <v>4.15</v>
      </c>
      <c r="G29" t="n">
        <v>35.59</v>
      </c>
      <c r="H29" t="n">
        <v>0.5600000000000001</v>
      </c>
      <c r="I29" t="n">
        <v>7</v>
      </c>
      <c r="J29" t="n">
        <v>244.41</v>
      </c>
      <c r="K29" t="n">
        <v>57.72</v>
      </c>
      <c r="L29" t="n">
        <v>7.75</v>
      </c>
      <c r="M29" t="n">
        <v>5</v>
      </c>
      <c r="N29" t="n">
        <v>58.93</v>
      </c>
      <c r="O29" t="n">
        <v>30377.55</v>
      </c>
      <c r="P29" t="n">
        <v>60.56</v>
      </c>
      <c r="Q29" t="n">
        <v>203.56</v>
      </c>
      <c r="R29" t="n">
        <v>17.62</v>
      </c>
      <c r="S29" t="n">
        <v>13.05</v>
      </c>
      <c r="T29" t="n">
        <v>1977.76</v>
      </c>
      <c r="U29" t="n">
        <v>0.74</v>
      </c>
      <c r="V29" t="n">
        <v>0.9</v>
      </c>
      <c r="W29" t="n">
        <v>0.06</v>
      </c>
      <c r="X29" t="n">
        <v>0.11</v>
      </c>
      <c r="Y29" t="n">
        <v>1</v>
      </c>
      <c r="Z29" t="n">
        <v>10</v>
      </c>
      <c r="AA29" t="n">
        <v>96.67895147407181</v>
      </c>
      <c r="AB29" t="n">
        <v>132.2804065810881</v>
      </c>
      <c r="AC29" t="n">
        <v>119.6557502337409</v>
      </c>
      <c r="AD29" t="n">
        <v>96678.95147407182</v>
      </c>
      <c r="AE29" t="n">
        <v>132280.4065810881</v>
      </c>
      <c r="AF29" t="n">
        <v>4.512205183786199e-06</v>
      </c>
      <c r="AG29" t="n">
        <v>10</v>
      </c>
      <c r="AH29" t="n">
        <v>119655.7502337409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13.8975</v>
      </c>
      <c r="E30" t="n">
        <v>7.2</v>
      </c>
      <c r="F30" t="n">
        <v>4.17</v>
      </c>
      <c r="G30" t="n">
        <v>35.72</v>
      </c>
      <c r="H30" t="n">
        <v>0.58</v>
      </c>
      <c r="I30" t="n">
        <v>7</v>
      </c>
      <c r="J30" t="n">
        <v>244.85</v>
      </c>
      <c r="K30" t="n">
        <v>57.72</v>
      </c>
      <c r="L30" t="n">
        <v>8</v>
      </c>
      <c r="M30" t="n">
        <v>5</v>
      </c>
      <c r="N30" t="n">
        <v>59.12</v>
      </c>
      <c r="O30" t="n">
        <v>30432.06</v>
      </c>
      <c r="P30" t="n">
        <v>60.7</v>
      </c>
      <c r="Q30" t="n">
        <v>203.56</v>
      </c>
      <c r="R30" t="n">
        <v>18.02</v>
      </c>
      <c r="S30" t="n">
        <v>13.05</v>
      </c>
      <c r="T30" t="n">
        <v>2182.21</v>
      </c>
      <c r="U30" t="n">
        <v>0.72</v>
      </c>
      <c r="V30" t="n">
        <v>0.9</v>
      </c>
      <c r="W30" t="n">
        <v>0.07000000000000001</v>
      </c>
      <c r="X30" t="n">
        <v>0.13</v>
      </c>
      <c r="Y30" t="n">
        <v>1</v>
      </c>
      <c r="Z30" t="n">
        <v>10</v>
      </c>
      <c r="AA30" t="n">
        <v>96.80122274194581</v>
      </c>
      <c r="AB30" t="n">
        <v>132.4477035240208</v>
      </c>
      <c r="AC30" t="n">
        <v>119.8070805912429</v>
      </c>
      <c r="AD30" t="n">
        <v>96801.22274194581</v>
      </c>
      <c r="AE30" t="n">
        <v>132447.7035240208</v>
      </c>
      <c r="AF30" t="n">
        <v>4.502647486297746e-06</v>
      </c>
      <c r="AG30" t="n">
        <v>10</v>
      </c>
      <c r="AH30" t="n">
        <v>119807.0805912429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13.9082</v>
      </c>
      <c r="E31" t="n">
        <v>7.19</v>
      </c>
      <c r="F31" t="n">
        <v>4.16</v>
      </c>
      <c r="G31" t="n">
        <v>35.68</v>
      </c>
      <c r="H31" t="n">
        <v>0.6</v>
      </c>
      <c r="I31" t="n">
        <v>7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60.32</v>
      </c>
      <c r="Q31" t="n">
        <v>203.56</v>
      </c>
      <c r="R31" t="n">
        <v>17.89</v>
      </c>
      <c r="S31" t="n">
        <v>13.05</v>
      </c>
      <c r="T31" t="n">
        <v>2115.05</v>
      </c>
      <c r="U31" t="n">
        <v>0.73</v>
      </c>
      <c r="V31" t="n">
        <v>0.9</v>
      </c>
      <c r="W31" t="n">
        <v>0.06</v>
      </c>
      <c r="X31" t="n">
        <v>0.12</v>
      </c>
      <c r="Y31" t="n">
        <v>1</v>
      </c>
      <c r="Z31" t="n">
        <v>10</v>
      </c>
      <c r="AA31" t="n">
        <v>96.62635622873651</v>
      </c>
      <c r="AB31" t="n">
        <v>132.2084434460819</v>
      </c>
      <c r="AC31" t="n">
        <v>119.5906551593388</v>
      </c>
      <c r="AD31" t="n">
        <v>96626.35622873651</v>
      </c>
      <c r="AE31" t="n">
        <v>132208.4434460819</v>
      </c>
      <c r="AF31" t="n">
        <v>4.506114176573219e-06</v>
      </c>
      <c r="AG31" t="n">
        <v>10</v>
      </c>
      <c r="AH31" t="n">
        <v>119590.6551593388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13.8969</v>
      </c>
      <c r="E32" t="n">
        <v>7.2</v>
      </c>
      <c r="F32" t="n">
        <v>4.17</v>
      </c>
      <c r="G32" t="n">
        <v>35.73</v>
      </c>
      <c r="H32" t="n">
        <v>0.62</v>
      </c>
      <c r="I32" t="n">
        <v>7</v>
      </c>
      <c r="J32" t="n">
        <v>245.73</v>
      </c>
      <c r="K32" t="n">
        <v>57.72</v>
      </c>
      <c r="L32" t="n">
        <v>8.5</v>
      </c>
      <c r="M32" t="n">
        <v>5</v>
      </c>
      <c r="N32" t="n">
        <v>59.51</v>
      </c>
      <c r="O32" t="n">
        <v>30541.29</v>
      </c>
      <c r="P32" t="n">
        <v>60.13</v>
      </c>
      <c r="Q32" t="n">
        <v>203.56</v>
      </c>
      <c r="R32" t="n">
        <v>17.99</v>
      </c>
      <c r="S32" t="n">
        <v>13.05</v>
      </c>
      <c r="T32" t="n">
        <v>2167.48</v>
      </c>
      <c r="U32" t="n">
        <v>0.73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96.5791474121076</v>
      </c>
      <c r="AB32" t="n">
        <v>132.1438502604642</v>
      </c>
      <c r="AC32" t="n">
        <v>119.5322266566994</v>
      </c>
      <c r="AD32" t="n">
        <v>96579.1474121076</v>
      </c>
      <c r="AE32" t="n">
        <v>132143.8502604642</v>
      </c>
      <c r="AF32" t="n">
        <v>4.502453092450523e-06</v>
      </c>
      <c r="AG32" t="n">
        <v>10</v>
      </c>
      <c r="AH32" t="n">
        <v>119532.2266566994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14.0406</v>
      </c>
      <c r="E33" t="n">
        <v>7.12</v>
      </c>
      <c r="F33" t="n">
        <v>4.14</v>
      </c>
      <c r="G33" t="n">
        <v>41.4</v>
      </c>
      <c r="H33" t="n">
        <v>0.63</v>
      </c>
      <c r="I33" t="n">
        <v>6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59.58</v>
      </c>
      <c r="Q33" t="n">
        <v>203.56</v>
      </c>
      <c r="R33" t="n">
        <v>17.12</v>
      </c>
      <c r="S33" t="n">
        <v>13.05</v>
      </c>
      <c r="T33" t="n">
        <v>1734</v>
      </c>
      <c r="U33" t="n">
        <v>0.76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96.08169675628957</v>
      </c>
      <c r="AB33" t="n">
        <v>131.4632163272003</v>
      </c>
      <c r="AC33" t="n">
        <v>118.9165514707502</v>
      </c>
      <c r="AD33" t="n">
        <v>96081.69675628957</v>
      </c>
      <c r="AE33" t="n">
        <v>131463.2163272003</v>
      </c>
      <c r="AF33" t="n">
        <v>4.54901041886038e-06</v>
      </c>
      <c r="AG33" t="n">
        <v>10</v>
      </c>
      <c r="AH33" t="n">
        <v>118916.5514707502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14.0367</v>
      </c>
      <c r="E34" t="n">
        <v>7.12</v>
      </c>
      <c r="F34" t="n">
        <v>4.14</v>
      </c>
      <c r="G34" t="n">
        <v>41.42</v>
      </c>
      <c r="H34" t="n">
        <v>0.65</v>
      </c>
      <c r="I34" t="n">
        <v>6</v>
      </c>
      <c r="J34" t="n">
        <v>246.62</v>
      </c>
      <c r="K34" t="n">
        <v>57.72</v>
      </c>
      <c r="L34" t="n">
        <v>9</v>
      </c>
      <c r="M34" t="n">
        <v>4</v>
      </c>
      <c r="N34" t="n">
        <v>59.9</v>
      </c>
      <c r="O34" t="n">
        <v>30650.8</v>
      </c>
      <c r="P34" t="n">
        <v>59.68</v>
      </c>
      <c r="Q34" t="n">
        <v>203.56</v>
      </c>
      <c r="R34" t="n">
        <v>17.19</v>
      </c>
      <c r="S34" t="n">
        <v>13.05</v>
      </c>
      <c r="T34" t="n">
        <v>1770.84</v>
      </c>
      <c r="U34" t="n">
        <v>0.76</v>
      </c>
      <c r="V34" t="n">
        <v>0.9</v>
      </c>
      <c r="W34" t="n">
        <v>0.06</v>
      </c>
      <c r="X34" t="n">
        <v>0.1</v>
      </c>
      <c r="Y34" t="n">
        <v>1</v>
      </c>
      <c r="Z34" t="n">
        <v>10</v>
      </c>
      <c r="AA34" t="n">
        <v>96.12756330347999</v>
      </c>
      <c r="AB34" t="n">
        <v>131.5259729605554</v>
      </c>
      <c r="AC34" t="n">
        <v>118.9733186990974</v>
      </c>
      <c r="AD34" t="n">
        <v>96127.56330347998</v>
      </c>
      <c r="AE34" t="n">
        <v>131525.9729605554</v>
      </c>
      <c r="AF34" t="n">
        <v>4.547746858853431e-06</v>
      </c>
      <c r="AG34" t="n">
        <v>10</v>
      </c>
      <c r="AH34" t="n">
        <v>118973.3186990974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14.0417</v>
      </c>
      <c r="E35" t="n">
        <v>7.12</v>
      </c>
      <c r="F35" t="n">
        <v>4.14</v>
      </c>
      <c r="G35" t="n">
        <v>41.39</v>
      </c>
      <c r="H35" t="n">
        <v>0.67</v>
      </c>
      <c r="I35" t="n">
        <v>6</v>
      </c>
      <c r="J35" t="n">
        <v>247.07</v>
      </c>
      <c r="K35" t="n">
        <v>57.72</v>
      </c>
      <c r="L35" t="n">
        <v>9.25</v>
      </c>
      <c r="M35" t="n">
        <v>4</v>
      </c>
      <c r="N35" t="n">
        <v>60.09</v>
      </c>
      <c r="O35" t="n">
        <v>30705.66</v>
      </c>
      <c r="P35" t="n">
        <v>59.58</v>
      </c>
      <c r="Q35" t="n">
        <v>203.56</v>
      </c>
      <c r="R35" t="n">
        <v>17.09</v>
      </c>
      <c r="S35" t="n">
        <v>13.05</v>
      </c>
      <c r="T35" t="n">
        <v>1721.66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96.07969573813401</v>
      </c>
      <c r="AB35" t="n">
        <v>131.4604784458812</v>
      </c>
      <c r="AC35" t="n">
        <v>118.9140748889815</v>
      </c>
      <c r="AD35" t="n">
        <v>96079.695738134</v>
      </c>
      <c r="AE35" t="n">
        <v>131460.4784458812</v>
      </c>
      <c r="AF35" t="n">
        <v>4.549366807580288e-06</v>
      </c>
      <c r="AG35" t="n">
        <v>10</v>
      </c>
      <c r="AH35" t="n">
        <v>118914.0748889815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14.0466</v>
      </c>
      <c r="E36" t="n">
        <v>7.12</v>
      </c>
      <c r="F36" t="n">
        <v>4.14</v>
      </c>
      <c r="G36" t="n">
        <v>41.37</v>
      </c>
      <c r="H36" t="n">
        <v>0.68</v>
      </c>
      <c r="I36" t="n">
        <v>6</v>
      </c>
      <c r="J36" t="n">
        <v>247.51</v>
      </c>
      <c r="K36" t="n">
        <v>57.72</v>
      </c>
      <c r="L36" t="n">
        <v>9.5</v>
      </c>
      <c r="M36" t="n">
        <v>4</v>
      </c>
      <c r="N36" t="n">
        <v>60.29</v>
      </c>
      <c r="O36" t="n">
        <v>30760.6</v>
      </c>
      <c r="P36" t="n">
        <v>59.52</v>
      </c>
      <c r="Q36" t="n">
        <v>203.56</v>
      </c>
      <c r="R36" t="n">
        <v>16.95</v>
      </c>
      <c r="S36" t="n">
        <v>13.05</v>
      </c>
      <c r="T36" t="n">
        <v>1649.76</v>
      </c>
      <c r="U36" t="n">
        <v>0.77</v>
      </c>
      <c r="V36" t="n">
        <v>0.9</v>
      </c>
      <c r="W36" t="n">
        <v>0.07000000000000001</v>
      </c>
      <c r="X36" t="n">
        <v>0.1</v>
      </c>
      <c r="Y36" t="n">
        <v>1</v>
      </c>
      <c r="Z36" t="n">
        <v>10</v>
      </c>
      <c r="AA36" t="n">
        <v>96.04754061334526</v>
      </c>
      <c r="AB36" t="n">
        <v>131.4164823855612</v>
      </c>
      <c r="AC36" t="n">
        <v>118.8742777509097</v>
      </c>
      <c r="AD36" t="n">
        <v>96047.54061334526</v>
      </c>
      <c r="AE36" t="n">
        <v>131416.4823855612</v>
      </c>
      <c r="AF36" t="n">
        <v>4.550954357332607e-06</v>
      </c>
      <c r="AG36" t="n">
        <v>10</v>
      </c>
      <c r="AH36" t="n">
        <v>118874.2777509096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14.0812</v>
      </c>
      <c r="E37" t="n">
        <v>7.1</v>
      </c>
      <c r="F37" t="n">
        <v>4.12</v>
      </c>
      <c r="G37" t="n">
        <v>41.19</v>
      </c>
      <c r="H37" t="n">
        <v>0.7</v>
      </c>
      <c r="I37" t="n">
        <v>6</v>
      </c>
      <c r="J37" t="n">
        <v>247.96</v>
      </c>
      <c r="K37" t="n">
        <v>57.72</v>
      </c>
      <c r="L37" t="n">
        <v>9.75</v>
      </c>
      <c r="M37" t="n">
        <v>4</v>
      </c>
      <c r="N37" t="n">
        <v>60.48</v>
      </c>
      <c r="O37" t="n">
        <v>30815.6</v>
      </c>
      <c r="P37" t="n">
        <v>59</v>
      </c>
      <c r="Q37" t="n">
        <v>203.56</v>
      </c>
      <c r="R37" t="n">
        <v>16.41</v>
      </c>
      <c r="S37" t="n">
        <v>13.05</v>
      </c>
      <c r="T37" t="n">
        <v>1381.21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95.77208969133954</v>
      </c>
      <c r="AB37" t="n">
        <v>131.0395982820362</v>
      </c>
      <c r="AC37" t="n">
        <v>118.5333629372647</v>
      </c>
      <c r="AD37" t="n">
        <v>95772.08969133954</v>
      </c>
      <c r="AE37" t="n">
        <v>131039.5982820362</v>
      </c>
      <c r="AF37" t="n">
        <v>4.562164402522455e-06</v>
      </c>
      <c r="AG37" t="n">
        <v>10</v>
      </c>
      <c r="AH37" t="n">
        <v>118533.3629372647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14.0543</v>
      </c>
      <c r="E38" t="n">
        <v>7.12</v>
      </c>
      <c r="F38" t="n">
        <v>4.13</v>
      </c>
      <c r="G38" t="n">
        <v>41.33</v>
      </c>
      <c r="H38" t="n">
        <v>0.72</v>
      </c>
      <c r="I38" t="n">
        <v>6</v>
      </c>
      <c r="J38" t="n">
        <v>248.4</v>
      </c>
      <c r="K38" t="n">
        <v>57.72</v>
      </c>
      <c r="L38" t="n">
        <v>10</v>
      </c>
      <c r="M38" t="n">
        <v>4</v>
      </c>
      <c r="N38" t="n">
        <v>60.68</v>
      </c>
      <c r="O38" t="n">
        <v>30870.67</v>
      </c>
      <c r="P38" t="n">
        <v>58.91</v>
      </c>
      <c r="Q38" t="n">
        <v>203.56</v>
      </c>
      <c r="R38" t="n">
        <v>16.97</v>
      </c>
      <c r="S38" t="n">
        <v>13.05</v>
      </c>
      <c r="T38" t="n">
        <v>1661.28</v>
      </c>
      <c r="U38" t="n">
        <v>0.77</v>
      </c>
      <c r="V38" t="n">
        <v>0.9</v>
      </c>
      <c r="W38" t="n">
        <v>0.06</v>
      </c>
      <c r="X38" t="n">
        <v>0.09</v>
      </c>
      <c r="Y38" t="n">
        <v>1</v>
      </c>
      <c r="Z38" t="n">
        <v>10</v>
      </c>
      <c r="AA38" t="n">
        <v>95.79145266180454</v>
      </c>
      <c r="AB38" t="n">
        <v>131.0660915524603</v>
      </c>
      <c r="AC38" t="n">
        <v>118.5573277271432</v>
      </c>
      <c r="AD38" t="n">
        <v>95791.45266180453</v>
      </c>
      <c r="AE38" t="n">
        <v>131066.0915524603</v>
      </c>
      <c r="AF38" t="n">
        <v>4.553449078371967e-06</v>
      </c>
      <c r="AG38" t="n">
        <v>10</v>
      </c>
      <c r="AH38" t="n">
        <v>118557.3277271432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14.0209</v>
      </c>
      <c r="E39" t="n">
        <v>7.13</v>
      </c>
      <c r="F39" t="n">
        <v>4.15</v>
      </c>
      <c r="G39" t="n">
        <v>41.5</v>
      </c>
      <c r="H39" t="n">
        <v>0.73</v>
      </c>
      <c r="I39" t="n">
        <v>6</v>
      </c>
      <c r="J39" t="n">
        <v>248.85</v>
      </c>
      <c r="K39" t="n">
        <v>57.72</v>
      </c>
      <c r="L39" t="n">
        <v>10.25</v>
      </c>
      <c r="M39" t="n">
        <v>4</v>
      </c>
      <c r="N39" t="n">
        <v>60.88</v>
      </c>
      <c r="O39" t="n">
        <v>30925.82</v>
      </c>
      <c r="P39" t="n">
        <v>58.93</v>
      </c>
      <c r="Q39" t="n">
        <v>203.56</v>
      </c>
      <c r="R39" t="n">
        <v>17.48</v>
      </c>
      <c r="S39" t="n">
        <v>13.05</v>
      </c>
      <c r="T39" t="n">
        <v>1917.21</v>
      </c>
      <c r="U39" t="n">
        <v>0.75</v>
      </c>
      <c r="V39" t="n">
        <v>0.9</v>
      </c>
      <c r="W39" t="n">
        <v>0.06</v>
      </c>
      <c r="X39" t="n">
        <v>0.11</v>
      </c>
      <c r="Y39" t="n">
        <v>1</v>
      </c>
      <c r="Z39" t="n">
        <v>10</v>
      </c>
      <c r="AA39" t="n">
        <v>95.87122898547599</v>
      </c>
      <c r="AB39" t="n">
        <v>131.1752450379906</v>
      </c>
      <c r="AC39" t="n">
        <v>118.6560637572123</v>
      </c>
      <c r="AD39" t="n">
        <v>95871.22898547599</v>
      </c>
      <c r="AE39" t="n">
        <v>131175.2450379906</v>
      </c>
      <c r="AF39" t="n">
        <v>4.542627820876565e-06</v>
      </c>
      <c r="AG39" t="n">
        <v>10</v>
      </c>
      <c r="AH39" t="n">
        <v>118656.0637572123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14.1716</v>
      </c>
      <c r="E40" t="n">
        <v>7.06</v>
      </c>
      <c r="F40" t="n">
        <v>4.12</v>
      </c>
      <c r="G40" t="n">
        <v>49.44</v>
      </c>
      <c r="H40" t="n">
        <v>0.75</v>
      </c>
      <c r="I40" t="n">
        <v>5</v>
      </c>
      <c r="J40" t="n">
        <v>249.3</v>
      </c>
      <c r="K40" t="n">
        <v>57.72</v>
      </c>
      <c r="L40" t="n">
        <v>10.5</v>
      </c>
      <c r="M40" t="n">
        <v>3</v>
      </c>
      <c r="N40" t="n">
        <v>61.07</v>
      </c>
      <c r="O40" t="n">
        <v>30981.04</v>
      </c>
      <c r="P40" t="n">
        <v>58.23</v>
      </c>
      <c r="Q40" t="n">
        <v>203.6</v>
      </c>
      <c r="R40" t="n">
        <v>16.44</v>
      </c>
      <c r="S40" t="n">
        <v>13.05</v>
      </c>
      <c r="T40" t="n">
        <v>1398.14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95.31544122440023</v>
      </c>
      <c r="AB40" t="n">
        <v>130.4147917036616</v>
      </c>
      <c r="AC40" t="n">
        <v>117.9681870218085</v>
      </c>
      <c r="AD40" t="n">
        <v>95315.44122440023</v>
      </c>
      <c r="AE40" t="n">
        <v>130414.7917036616</v>
      </c>
      <c r="AF40" t="n">
        <v>4.591453075504021e-06</v>
      </c>
      <c r="AG40" t="n">
        <v>10</v>
      </c>
      <c r="AH40" t="n">
        <v>117968.1870218085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14.1749</v>
      </c>
      <c r="E41" t="n">
        <v>7.05</v>
      </c>
      <c r="F41" t="n">
        <v>4.12</v>
      </c>
      <c r="G41" t="n">
        <v>49.42</v>
      </c>
      <c r="H41" t="n">
        <v>0.77</v>
      </c>
      <c r="I41" t="n">
        <v>5</v>
      </c>
      <c r="J41" t="n">
        <v>249.75</v>
      </c>
      <c r="K41" t="n">
        <v>57.72</v>
      </c>
      <c r="L41" t="n">
        <v>10.75</v>
      </c>
      <c r="M41" t="n">
        <v>3</v>
      </c>
      <c r="N41" t="n">
        <v>61.27</v>
      </c>
      <c r="O41" t="n">
        <v>31036.33</v>
      </c>
      <c r="P41" t="n">
        <v>58.18</v>
      </c>
      <c r="Q41" t="n">
        <v>203.56</v>
      </c>
      <c r="R41" t="n">
        <v>16.48</v>
      </c>
      <c r="S41" t="n">
        <v>13.05</v>
      </c>
      <c r="T41" t="n">
        <v>1417.77</v>
      </c>
      <c r="U41" t="n">
        <v>0.79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95.2904772123086</v>
      </c>
      <c r="AB41" t="n">
        <v>130.3806348409833</v>
      </c>
      <c r="AC41" t="n">
        <v>117.9372900421648</v>
      </c>
      <c r="AD41" t="n">
        <v>95290.4772123086</v>
      </c>
      <c r="AE41" t="n">
        <v>130380.6348409833</v>
      </c>
      <c r="AF41" t="n">
        <v>4.592522241663746e-06</v>
      </c>
      <c r="AG41" t="n">
        <v>10</v>
      </c>
      <c r="AH41" t="n">
        <v>117937.2900421648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14.1626</v>
      </c>
      <c r="E42" t="n">
        <v>7.06</v>
      </c>
      <c r="F42" t="n">
        <v>4.12</v>
      </c>
      <c r="G42" t="n">
        <v>49.49</v>
      </c>
      <c r="H42" t="n">
        <v>0.78</v>
      </c>
      <c r="I42" t="n">
        <v>5</v>
      </c>
      <c r="J42" t="n">
        <v>250.2</v>
      </c>
      <c r="K42" t="n">
        <v>57.72</v>
      </c>
      <c r="L42" t="n">
        <v>11</v>
      </c>
      <c r="M42" t="n">
        <v>3</v>
      </c>
      <c r="N42" t="n">
        <v>61.47</v>
      </c>
      <c r="O42" t="n">
        <v>31091.69</v>
      </c>
      <c r="P42" t="n">
        <v>58.47</v>
      </c>
      <c r="Q42" t="n">
        <v>203.6</v>
      </c>
      <c r="R42" t="n">
        <v>16.6</v>
      </c>
      <c r="S42" t="n">
        <v>13.05</v>
      </c>
      <c r="T42" t="n">
        <v>1480.3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95.42340614619984</v>
      </c>
      <c r="AB42" t="n">
        <v>130.5625140727439</v>
      </c>
      <c r="AC42" t="n">
        <v>118.1018109753153</v>
      </c>
      <c r="AD42" t="n">
        <v>95423.40614619984</v>
      </c>
      <c r="AE42" t="n">
        <v>130562.5140727439</v>
      </c>
      <c r="AF42" t="n">
        <v>4.588537167795679e-06</v>
      </c>
      <c r="AG42" t="n">
        <v>10</v>
      </c>
      <c r="AH42" t="n">
        <v>118101.8109753153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14.1783</v>
      </c>
      <c r="E43" t="n">
        <v>7.05</v>
      </c>
      <c r="F43" t="n">
        <v>4.12</v>
      </c>
      <c r="G43" t="n">
        <v>49.4</v>
      </c>
      <c r="H43" t="n">
        <v>0.8</v>
      </c>
      <c r="I43" t="n">
        <v>5</v>
      </c>
      <c r="J43" t="n">
        <v>250.65</v>
      </c>
      <c r="K43" t="n">
        <v>57.72</v>
      </c>
      <c r="L43" t="n">
        <v>11.25</v>
      </c>
      <c r="M43" t="n">
        <v>3</v>
      </c>
      <c r="N43" t="n">
        <v>61.67</v>
      </c>
      <c r="O43" t="n">
        <v>31147.12</v>
      </c>
      <c r="P43" t="n">
        <v>58.31</v>
      </c>
      <c r="Q43" t="n">
        <v>203.59</v>
      </c>
      <c r="R43" t="n">
        <v>16.34</v>
      </c>
      <c r="S43" t="n">
        <v>13.05</v>
      </c>
      <c r="T43" t="n">
        <v>1350.66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95.33443857115917</v>
      </c>
      <c r="AB43" t="n">
        <v>130.4407847116009</v>
      </c>
      <c r="AC43" t="n">
        <v>117.9916992935515</v>
      </c>
      <c r="AD43" t="n">
        <v>95334.43857115917</v>
      </c>
      <c r="AE43" t="n">
        <v>130440.7847116009</v>
      </c>
      <c r="AF43" t="n">
        <v>4.593623806798008e-06</v>
      </c>
      <c r="AG43" t="n">
        <v>10</v>
      </c>
      <c r="AH43" t="n">
        <v>117991.6992935515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14.176</v>
      </c>
      <c r="E44" t="n">
        <v>7.05</v>
      </c>
      <c r="F44" t="n">
        <v>4.12</v>
      </c>
      <c r="G44" t="n">
        <v>49.41</v>
      </c>
      <c r="H44" t="n">
        <v>0.8100000000000001</v>
      </c>
      <c r="I44" t="n">
        <v>5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58.28</v>
      </c>
      <c r="Q44" t="n">
        <v>203.56</v>
      </c>
      <c r="R44" t="n">
        <v>16.39</v>
      </c>
      <c r="S44" t="n">
        <v>13.05</v>
      </c>
      <c r="T44" t="n">
        <v>1376.75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95.32694508064657</v>
      </c>
      <c r="AB44" t="n">
        <v>130.4305317872921</v>
      </c>
      <c r="AC44" t="n">
        <v>117.9824248939487</v>
      </c>
      <c r="AD44" t="n">
        <v>95326.94508064656</v>
      </c>
      <c r="AE44" t="n">
        <v>130430.5317872921</v>
      </c>
      <c r="AF44" t="n">
        <v>4.592878630383655e-06</v>
      </c>
      <c r="AG44" t="n">
        <v>10</v>
      </c>
      <c r="AH44" t="n">
        <v>117982.4248939487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14.1928</v>
      </c>
      <c r="E45" t="n">
        <v>7.05</v>
      </c>
      <c r="F45" t="n">
        <v>4.11</v>
      </c>
      <c r="G45" t="n">
        <v>49.31</v>
      </c>
      <c r="H45" t="n">
        <v>0.83</v>
      </c>
      <c r="I45" t="n">
        <v>5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58.03</v>
      </c>
      <c r="Q45" t="n">
        <v>203.56</v>
      </c>
      <c r="R45" t="n">
        <v>16.03</v>
      </c>
      <c r="S45" t="n">
        <v>13.05</v>
      </c>
      <c r="T45" t="n">
        <v>1193.82</v>
      </c>
      <c r="U45" t="n">
        <v>0.8100000000000001</v>
      </c>
      <c r="V45" t="n">
        <v>0.91</v>
      </c>
      <c r="W45" t="n">
        <v>0.06</v>
      </c>
      <c r="X45" t="n">
        <v>0.07000000000000001</v>
      </c>
      <c r="Y45" t="n">
        <v>1</v>
      </c>
      <c r="Z45" t="n">
        <v>10</v>
      </c>
      <c r="AA45" t="n">
        <v>95.19588851896476</v>
      </c>
      <c r="AB45" t="n">
        <v>130.2512144177917</v>
      </c>
      <c r="AC45" t="n">
        <v>117.8202213225199</v>
      </c>
      <c r="AD45" t="n">
        <v>95195.88851896477</v>
      </c>
      <c r="AE45" t="n">
        <v>130251.2144177918</v>
      </c>
      <c r="AF45" t="n">
        <v>4.598321658105893e-06</v>
      </c>
      <c r="AG45" t="n">
        <v>10</v>
      </c>
      <c r="AH45" t="n">
        <v>117820.2213225199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14.204</v>
      </c>
      <c r="E46" t="n">
        <v>7.04</v>
      </c>
      <c r="F46" t="n">
        <v>4.1</v>
      </c>
      <c r="G46" t="n">
        <v>49.24</v>
      </c>
      <c r="H46" t="n">
        <v>0.85</v>
      </c>
      <c r="I46" t="n">
        <v>5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57.81</v>
      </c>
      <c r="Q46" t="n">
        <v>203.56</v>
      </c>
      <c r="R46" t="n">
        <v>15.99</v>
      </c>
      <c r="S46" t="n">
        <v>13.05</v>
      </c>
      <c r="T46" t="n">
        <v>1175.77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95.08630553049053</v>
      </c>
      <c r="AB46" t="n">
        <v>130.1012781385011</v>
      </c>
      <c r="AC46" t="n">
        <v>117.6845947512878</v>
      </c>
      <c r="AD46" t="n">
        <v>95086.30553049053</v>
      </c>
      <c r="AE46" t="n">
        <v>130101.2781385011</v>
      </c>
      <c r="AF46" t="n">
        <v>4.601950343254052e-06</v>
      </c>
      <c r="AG46" t="n">
        <v>10</v>
      </c>
      <c r="AH46" t="n">
        <v>117684.5947512878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14.1716</v>
      </c>
      <c r="E47" t="n">
        <v>7.06</v>
      </c>
      <c r="F47" t="n">
        <v>4.12</v>
      </c>
      <c r="G47" t="n">
        <v>49.44</v>
      </c>
      <c r="H47" t="n">
        <v>0.86</v>
      </c>
      <c r="I47" t="n">
        <v>5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57.8</v>
      </c>
      <c r="Q47" t="n">
        <v>203.56</v>
      </c>
      <c r="R47" t="n">
        <v>16.56</v>
      </c>
      <c r="S47" t="n">
        <v>13.05</v>
      </c>
      <c r="T47" t="n">
        <v>1460.89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95.15031927742233</v>
      </c>
      <c r="AB47" t="n">
        <v>130.1888645711404</v>
      </c>
      <c r="AC47" t="n">
        <v>117.7638220577243</v>
      </c>
      <c r="AD47" t="n">
        <v>95150.31927742233</v>
      </c>
      <c r="AE47" t="n">
        <v>130188.8645711404</v>
      </c>
      <c r="AF47" t="n">
        <v>4.591453075504021e-06</v>
      </c>
      <c r="AG47" t="n">
        <v>10</v>
      </c>
      <c r="AH47" t="n">
        <v>117763.8220577243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14.1554</v>
      </c>
      <c r="E48" t="n">
        <v>7.06</v>
      </c>
      <c r="F48" t="n">
        <v>4.13</v>
      </c>
      <c r="G48" t="n">
        <v>49.53</v>
      </c>
      <c r="H48" t="n">
        <v>0.88</v>
      </c>
      <c r="I48" t="n">
        <v>5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57.67</v>
      </c>
      <c r="Q48" t="n">
        <v>203.56</v>
      </c>
      <c r="R48" t="n">
        <v>16.76</v>
      </c>
      <c r="S48" t="n">
        <v>13.05</v>
      </c>
      <c r="T48" t="n">
        <v>1559.13</v>
      </c>
      <c r="U48" t="n">
        <v>0.78</v>
      </c>
      <c r="V48" t="n">
        <v>0.91</v>
      </c>
      <c r="W48" t="n">
        <v>0.06</v>
      </c>
      <c r="X48" t="n">
        <v>0.09</v>
      </c>
      <c r="Y48" t="n">
        <v>1</v>
      </c>
      <c r="Z48" t="n">
        <v>10</v>
      </c>
      <c r="AA48" t="n">
        <v>95.1343805409571</v>
      </c>
      <c r="AB48" t="n">
        <v>130.1670564887412</v>
      </c>
      <c r="AC48" t="n">
        <v>117.7440953081015</v>
      </c>
      <c r="AD48" t="n">
        <v>95134.38054095709</v>
      </c>
      <c r="AE48" t="n">
        <v>130167.0564887412</v>
      </c>
      <c r="AF48" t="n">
        <v>4.586204441629006e-06</v>
      </c>
      <c r="AG48" t="n">
        <v>10</v>
      </c>
      <c r="AH48" t="n">
        <v>117744.0953081015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14.1693</v>
      </c>
      <c r="E49" t="n">
        <v>7.06</v>
      </c>
      <c r="F49" t="n">
        <v>4.12</v>
      </c>
      <c r="G49" t="n">
        <v>49.45</v>
      </c>
      <c r="H49" t="n">
        <v>0.9</v>
      </c>
      <c r="I49" t="n">
        <v>5</v>
      </c>
      <c r="J49" t="n">
        <v>253.35</v>
      </c>
      <c r="K49" t="n">
        <v>57.72</v>
      </c>
      <c r="L49" t="n">
        <v>12.75</v>
      </c>
      <c r="M49" t="n">
        <v>3</v>
      </c>
      <c r="N49" t="n">
        <v>62.88</v>
      </c>
      <c r="O49" t="n">
        <v>31481.28</v>
      </c>
      <c r="P49" t="n">
        <v>57.28</v>
      </c>
      <c r="Q49" t="n">
        <v>203.56</v>
      </c>
      <c r="R49" t="n">
        <v>16.59</v>
      </c>
      <c r="S49" t="n">
        <v>13.05</v>
      </c>
      <c r="T49" t="n">
        <v>1474.76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94.95459959517324</v>
      </c>
      <c r="AB49" t="n">
        <v>129.9210722673443</v>
      </c>
      <c r="AC49" t="n">
        <v>117.5215874755536</v>
      </c>
      <c r="AD49" t="n">
        <v>94954.59959517323</v>
      </c>
      <c r="AE49" t="n">
        <v>129921.0722673443</v>
      </c>
      <c r="AF49" t="n">
        <v>4.590707899089668e-06</v>
      </c>
      <c r="AG49" t="n">
        <v>10</v>
      </c>
      <c r="AH49" t="n">
        <v>117521.5874755536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14.1543</v>
      </c>
      <c r="E50" t="n">
        <v>7.06</v>
      </c>
      <c r="F50" t="n">
        <v>4.13</v>
      </c>
      <c r="G50" t="n">
        <v>49.54</v>
      </c>
      <c r="H50" t="n">
        <v>0.91</v>
      </c>
      <c r="I50" t="n">
        <v>5</v>
      </c>
      <c r="J50" t="n">
        <v>253.81</v>
      </c>
      <c r="K50" t="n">
        <v>57.72</v>
      </c>
      <c r="L50" t="n">
        <v>13</v>
      </c>
      <c r="M50" t="n">
        <v>3</v>
      </c>
      <c r="N50" t="n">
        <v>63.08</v>
      </c>
      <c r="O50" t="n">
        <v>31537.23</v>
      </c>
      <c r="P50" t="n">
        <v>57.15</v>
      </c>
      <c r="Q50" t="n">
        <v>203.56</v>
      </c>
      <c r="R50" t="n">
        <v>16.83</v>
      </c>
      <c r="S50" t="n">
        <v>13.05</v>
      </c>
      <c r="T50" t="n">
        <v>1593.06</v>
      </c>
      <c r="U50" t="n">
        <v>0.78</v>
      </c>
      <c r="V50" t="n">
        <v>0.9</v>
      </c>
      <c r="W50" t="n">
        <v>0.06</v>
      </c>
      <c r="X50" t="n">
        <v>0.09</v>
      </c>
      <c r="Y50" t="n">
        <v>1</v>
      </c>
      <c r="Z50" t="n">
        <v>10</v>
      </c>
      <c r="AA50" t="n">
        <v>94.93636560514109</v>
      </c>
      <c r="AB50" t="n">
        <v>129.8961237177554</v>
      </c>
      <c r="AC50" t="n">
        <v>117.499019980522</v>
      </c>
      <c r="AD50" t="n">
        <v>94936.36560514109</v>
      </c>
      <c r="AE50" t="n">
        <v>129896.1237177555</v>
      </c>
      <c r="AF50" t="n">
        <v>4.585848052909097e-06</v>
      </c>
      <c r="AG50" t="n">
        <v>10</v>
      </c>
      <c r="AH50" t="n">
        <v>117499.019980522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14.1643</v>
      </c>
      <c r="E51" t="n">
        <v>7.06</v>
      </c>
      <c r="F51" t="n">
        <v>4.12</v>
      </c>
      <c r="G51" t="n">
        <v>49.48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56.81</v>
      </c>
      <c r="Q51" t="n">
        <v>203.57</v>
      </c>
      <c r="R51" t="n">
        <v>16.63</v>
      </c>
      <c r="S51" t="n">
        <v>13.05</v>
      </c>
      <c r="T51" t="n">
        <v>1493.15</v>
      </c>
      <c r="U51" t="n">
        <v>0.78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94.78264339476874</v>
      </c>
      <c r="AB51" t="n">
        <v>129.6857942077789</v>
      </c>
      <c r="AC51" t="n">
        <v>117.3087640237781</v>
      </c>
      <c r="AD51" t="n">
        <v>94782.64339476875</v>
      </c>
      <c r="AE51" t="n">
        <v>129685.7942077788</v>
      </c>
      <c r="AF51" t="n">
        <v>4.589087950362811e-06</v>
      </c>
      <c r="AG51" t="n">
        <v>10</v>
      </c>
      <c r="AH51" t="n">
        <v>117308.7640237781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14.3113</v>
      </c>
      <c r="E52" t="n">
        <v>6.99</v>
      </c>
      <c r="F52" t="n">
        <v>4.1</v>
      </c>
      <c r="G52" t="n">
        <v>61.45</v>
      </c>
      <c r="H52" t="n">
        <v>0.9399999999999999</v>
      </c>
      <c r="I52" t="n">
        <v>4</v>
      </c>
      <c r="J52" t="n">
        <v>254.72</v>
      </c>
      <c r="K52" t="n">
        <v>57.72</v>
      </c>
      <c r="L52" t="n">
        <v>13.5</v>
      </c>
      <c r="M52" t="n">
        <v>2</v>
      </c>
      <c r="N52" t="n">
        <v>63.49</v>
      </c>
      <c r="O52" t="n">
        <v>31649.36</v>
      </c>
      <c r="P52" t="n">
        <v>56.14</v>
      </c>
      <c r="Q52" t="n">
        <v>203.56</v>
      </c>
      <c r="R52" t="n">
        <v>15.7</v>
      </c>
      <c r="S52" t="n">
        <v>13.05</v>
      </c>
      <c r="T52" t="n">
        <v>1036.47</v>
      </c>
      <c r="U52" t="n">
        <v>0.83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94.26722774452838</v>
      </c>
      <c r="AB52" t="n">
        <v>128.9805797765866</v>
      </c>
      <c r="AC52" t="n">
        <v>116.670854268124</v>
      </c>
      <c r="AD52" t="n">
        <v>94267.22774452838</v>
      </c>
      <c r="AE52" t="n">
        <v>128980.5797765866</v>
      </c>
      <c r="AF52" t="n">
        <v>4.636714442932392e-06</v>
      </c>
      <c r="AG52" t="n">
        <v>10</v>
      </c>
      <c r="AH52" t="n">
        <v>116670.854268124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14.3335</v>
      </c>
      <c r="E53" t="n">
        <v>6.98</v>
      </c>
      <c r="F53" t="n">
        <v>4.09</v>
      </c>
      <c r="G53" t="n">
        <v>61.28</v>
      </c>
      <c r="H53" t="n">
        <v>0.96</v>
      </c>
      <c r="I53" t="n">
        <v>4</v>
      </c>
      <c r="J53" t="n">
        <v>255.17</v>
      </c>
      <c r="K53" t="n">
        <v>57.72</v>
      </c>
      <c r="L53" t="n">
        <v>13.75</v>
      </c>
      <c r="M53" t="n">
        <v>2</v>
      </c>
      <c r="N53" t="n">
        <v>63.7</v>
      </c>
      <c r="O53" t="n">
        <v>31705.54</v>
      </c>
      <c r="P53" t="n">
        <v>55.9</v>
      </c>
      <c r="Q53" t="n">
        <v>203.56</v>
      </c>
      <c r="R53" t="n">
        <v>15.3</v>
      </c>
      <c r="S53" t="n">
        <v>13.05</v>
      </c>
      <c r="T53" t="n">
        <v>835.74</v>
      </c>
      <c r="U53" t="n">
        <v>0.85</v>
      </c>
      <c r="V53" t="n">
        <v>0.91</v>
      </c>
      <c r="W53" t="n">
        <v>0.06</v>
      </c>
      <c r="X53" t="n">
        <v>0.05</v>
      </c>
      <c r="Y53" t="n">
        <v>1</v>
      </c>
      <c r="Z53" t="n">
        <v>10</v>
      </c>
      <c r="AA53" t="n">
        <v>94.13355678166691</v>
      </c>
      <c r="AB53" t="n">
        <v>128.797685268053</v>
      </c>
      <c r="AC53" t="n">
        <v>116.5054149547907</v>
      </c>
      <c r="AD53" t="n">
        <v>94133.55678166691</v>
      </c>
      <c r="AE53" t="n">
        <v>128797.685268053</v>
      </c>
      <c r="AF53" t="n">
        <v>4.643907015279636e-06</v>
      </c>
      <c r="AG53" t="n">
        <v>10</v>
      </c>
      <c r="AH53" t="n">
        <v>116505.4149547907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14.3352</v>
      </c>
      <c r="E54" t="n">
        <v>6.98</v>
      </c>
      <c r="F54" t="n">
        <v>4.08</v>
      </c>
      <c r="G54" t="n">
        <v>61.27</v>
      </c>
      <c r="H54" t="n">
        <v>0.97</v>
      </c>
      <c r="I54" t="n">
        <v>4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55.84</v>
      </c>
      <c r="Q54" t="n">
        <v>203.56</v>
      </c>
      <c r="R54" t="n">
        <v>15.39</v>
      </c>
      <c r="S54" t="n">
        <v>13.05</v>
      </c>
      <c r="T54" t="n">
        <v>881.33</v>
      </c>
      <c r="U54" t="n">
        <v>0.85</v>
      </c>
      <c r="V54" t="n">
        <v>0.91</v>
      </c>
      <c r="W54" t="n">
        <v>0.06</v>
      </c>
      <c r="X54" t="n">
        <v>0.04</v>
      </c>
      <c r="Y54" t="n">
        <v>1</v>
      </c>
      <c r="Z54" t="n">
        <v>10</v>
      </c>
      <c r="AA54" t="n">
        <v>94.10218291270159</v>
      </c>
      <c r="AB54" t="n">
        <v>128.7547581564172</v>
      </c>
      <c r="AC54" t="n">
        <v>116.4665847464409</v>
      </c>
      <c r="AD54" t="n">
        <v>94102.1829127016</v>
      </c>
      <c r="AE54" t="n">
        <v>128754.7581564172</v>
      </c>
      <c r="AF54" t="n">
        <v>4.644457797846767e-06</v>
      </c>
      <c r="AG54" t="n">
        <v>10</v>
      </c>
      <c r="AH54" t="n">
        <v>116466.5847464409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14.3124</v>
      </c>
      <c r="E55" t="n">
        <v>6.99</v>
      </c>
      <c r="F55" t="n">
        <v>4.1</v>
      </c>
      <c r="G55" t="n">
        <v>61.44</v>
      </c>
      <c r="H55" t="n">
        <v>0.99</v>
      </c>
      <c r="I55" t="n">
        <v>4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55.95</v>
      </c>
      <c r="Q55" t="n">
        <v>203.56</v>
      </c>
      <c r="R55" t="n">
        <v>15.74</v>
      </c>
      <c r="S55" t="n">
        <v>13.05</v>
      </c>
      <c r="T55" t="n">
        <v>1053.15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94.19316092775104</v>
      </c>
      <c r="AB55" t="n">
        <v>128.8792382902746</v>
      </c>
      <c r="AC55" t="n">
        <v>116.5791846710319</v>
      </c>
      <c r="AD55" t="n">
        <v>94193.16092775104</v>
      </c>
      <c r="AE55" t="n">
        <v>128879.2382902746</v>
      </c>
      <c r="AF55" t="n">
        <v>4.637070831652301e-06</v>
      </c>
      <c r="AG55" t="n">
        <v>10</v>
      </c>
      <c r="AH55" t="n">
        <v>116579.1846710319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14.305</v>
      </c>
      <c r="E56" t="n">
        <v>6.99</v>
      </c>
      <c r="F56" t="n">
        <v>4.1</v>
      </c>
      <c r="G56" t="n">
        <v>61.49</v>
      </c>
      <c r="H56" t="n">
        <v>1.01</v>
      </c>
      <c r="I56" t="n">
        <v>4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55.94</v>
      </c>
      <c r="Q56" t="n">
        <v>203.56</v>
      </c>
      <c r="R56" t="n">
        <v>15.87</v>
      </c>
      <c r="S56" t="n">
        <v>13.05</v>
      </c>
      <c r="T56" t="n">
        <v>1120.68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94.20159337217406</v>
      </c>
      <c r="AB56" t="n">
        <v>128.8907759327473</v>
      </c>
      <c r="AC56" t="n">
        <v>116.5896211771003</v>
      </c>
      <c r="AD56" t="n">
        <v>94201.59337217406</v>
      </c>
      <c r="AE56" t="n">
        <v>128890.7759327473</v>
      </c>
      <c r="AF56" t="n">
        <v>4.634673307536554e-06</v>
      </c>
      <c r="AG56" t="n">
        <v>10</v>
      </c>
      <c r="AH56" t="n">
        <v>116589.6211771003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14.3073</v>
      </c>
      <c r="E57" t="n">
        <v>6.99</v>
      </c>
      <c r="F57" t="n">
        <v>4.1</v>
      </c>
      <c r="G57" t="n">
        <v>61.48</v>
      </c>
      <c r="H57" t="n">
        <v>1.02</v>
      </c>
      <c r="I57" t="n">
        <v>4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55.79</v>
      </c>
      <c r="Q57" t="n">
        <v>203.56</v>
      </c>
      <c r="R57" t="n">
        <v>15.84</v>
      </c>
      <c r="S57" t="n">
        <v>13.05</v>
      </c>
      <c r="T57" t="n">
        <v>1104.17</v>
      </c>
      <c r="U57" t="n">
        <v>0.82</v>
      </c>
      <c r="V57" t="n">
        <v>0.91</v>
      </c>
      <c r="W57" t="n">
        <v>0.06</v>
      </c>
      <c r="X57" t="n">
        <v>0.06</v>
      </c>
      <c r="Y57" t="n">
        <v>1</v>
      </c>
      <c r="Z57" t="n">
        <v>10</v>
      </c>
      <c r="AA57" t="n">
        <v>94.1407349798437</v>
      </c>
      <c r="AB57" t="n">
        <v>128.8075067954782</v>
      </c>
      <c r="AC57" t="n">
        <v>116.5142991294231</v>
      </c>
      <c r="AD57" t="n">
        <v>94140.73497984371</v>
      </c>
      <c r="AE57" t="n">
        <v>128807.5067954782</v>
      </c>
      <c r="AF57" t="n">
        <v>4.635418483950908e-06</v>
      </c>
      <c r="AG57" t="n">
        <v>10</v>
      </c>
      <c r="AH57" t="n">
        <v>116514.2991294231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14.3044</v>
      </c>
      <c r="E58" t="n">
        <v>6.99</v>
      </c>
      <c r="F58" t="n">
        <v>4.1</v>
      </c>
      <c r="G58" t="n">
        <v>61.5</v>
      </c>
      <c r="H58" t="n">
        <v>1.04</v>
      </c>
      <c r="I58" t="n">
        <v>4</v>
      </c>
      <c r="J58" t="n">
        <v>257.46</v>
      </c>
      <c r="K58" t="n">
        <v>57.72</v>
      </c>
      <c r="L58" t="n">
        <v>15</v>
      </c>
      <c r="M58" t="n">
        <v>2</v>
      </c>
      <c r="N58" t="n">
        <v>64.73999999999999</v>
      </c>
      <c r="O58" t="n">
        <v>31987.71</v>
      </c>
      <c r="P58" t="n">
        <v>55.69</v>
      </c>
      <c r="Q58" t="n">
        <v>203.56</v>
      </c>
      <c r="R58" t="n">
        <v>15.89</v>
      </c>
      <c r="S58" t="n">
        <v>13.05</v>
      </c>
      <c r="T58" t="n">
        <v>1130.45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94.10747605949938</v>
      </c>
      <c r="AB58" t="n">
        <v>128.7620004733831</v>
      </c>
      <c r="AC58" t="n">
        <v>116.4731358668402</v>
      </c>
      <c r="AD58" t="n">
        <v>94107.47605949937</v>
      </c>
      <c r="AE58" t="n">
        <v>128762.0004733831</v>
      </c>
      <c r="AF58" t="n">
        <v>4.634478913689331e-06</v>
      </c>
      <c r="AG58" t="n">
        <v>10</v>
      </c>
      <c r="AH58" t="n">
        <v>116473.1358668402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14.3016</v>
      </c>
      <c r="E59" t="n">
        <v>6.99</v>
      </c>
      <c r="F59" t="n">
        <v>4.1</v>
      </c>
      <c r="G59" t="n">
        <v>61.52</v>
      </c>
      <c r="H59" t="n">
        <v>1.05</v>
      </c>
      <c r="I59" t="n">
        <v>4</v>
      </c>
      <c r="J59" t="n">
        <v>257.92</v>
      </c>
      <c r="K59" t="n">
        <v>57.72</v>
      </c>
      <c r="L59" t="n">
        <v>15.25</v>
      </c>
      <c r="M59" t="n">
        <v>2</v>
      </c>
      <c r="N59" t="n">
        <v>64.95</v>
      </c>
      <c r="O59" t="n">
        <v>32044.35</v>
      </c>
      <c r="P59" t="n">
        <v>55.72</v>
      </c>
      <c r="Q59" t="n">
        <v>203.56</v>
      </c>
      <c r="R59" t="n">
        <v>15.91</v>
      </c>
      <c r="S59" t="n">
        <v>13.05</v>
      </c>
      <c r="T59" t="n">
        <v>1140.43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94.12350589872536</v>
      </c>
      <c r="AB59" t="n">
        <v>128.7839332065987</v>
      </c>
      <c r="AC59" t="n">
        <v>116.4929753707805</v>
      </c>
      <c r="AD59" t="n">
        <v>94123.50589872536</v>
      </c>
      <c r="AE59" t="n">
        <v>128783.9332065987</v>
      </c>
      <c r="AF59" t="n">
        <v>4.633571742402291e-06</v>
      </c>
      <c r="AG59" t="n">
        <v>10</v>
      </c>
      <c r="AH59" t="n">
        <v>116492.9753707805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14.317</v>
      </c>
      <c r="E60" t="n">
        <v>6.98</v>
      </c>
      <c r="F60" t="n">
        <v>4.09</v>
      </c>
      <c r="G60" t="n">
        <v>61.4</v>
      </c>
      <c r="H60" t="n">
        <v>1.07</v>
      </c>
      <c r="I60" t="n">
        <v>4</v>
      </c>
      <c r="J60" t="n">
        <v>258.38</v>
      </c>
      <c r="K60" t="n">
        <v>57.72</v>
      </c>
      <c r="L60" t="n">
        <v>15.5</v>
      </c>
      <c r="M60" t="n">
        <v>2</v>
      </c>
      <c r="N60" t="n">
        <v>65.16</v>
      </c>
      <c r="O60" t="n">
        <v>32101.07</v>
      </c>
      <c r="P60" t="n">
        <v>55.46</v>
      </c>
      <c r="Q60" t="n">
        <v>203.56</v>
      </c>
      <c r="R60" t="n">
        <v>15.62</v>
      </c>
      <c r="S60" t="n">
        <v>13.05</v>
      </c>
      <c r="T60" t="n">
        <v>992.62</v>
      </c>
      <c r="U60" t="n">
        <v>0.84</v>
      </c>
      <c r="V60" t="n">
        <v>0.91</v>
      </c>
      <c r="W60" t="n">
        <v>0.06</v>
      </c>
      <c r="X60" t="n">
        <v>0.05</v>
      </c>
      <c r="Y60" t="n">
        <v>1</v>
      </c>
      <c r="Z60" t="n">
        <v>10</v>
      </c>
      <c r="AA60" t="n">
        <v>93.99350365395043</v>
      </c>
      <c r="AB60" t="n">
        <v>128.6060584000034</v>
      </c>
      <c r="AC60" t="n">
        <v>116.3320766860778</v>
      </c>
      <c r="AD60" t="n">
        <v>93993.50365395042</v>
      </c>
      <c r="AE60" t="n">
        <v>128606.0584000034</v>
      </c>
      <c r="AF60" t="n">
        <v>4.638561184481009e-06</v>
      </c>
      <c r="AG60" t="n">
        <v>10</v>
      </c>
      <c r="AH60" t="n">
        <v>116332.0766860778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14.3312</v>
      </c>
      <c r="E61" t="n">
        <v>6.98</v>
      </c>
      <c r="F61" t="n">
        <v>4.09</v>
      </c>
      <c r="G61" t="n">
        <v>61.3</v>
      </c>
      <c r="H61" t="n">
        <v>1.08</v>
      </c>
      <c r="I61" t="n">
        <v>4</v>
      </c>
      <c r="J61" t="n">
        <v>258.84</v>
      </c>
      <c r="K61" t="n">
        <v>57.72</v>
      </c>
      <c r="L61" t="n">
        <v>15.75</v>
      </c>
      <c r="M61" t="n">
        <v>2</v>
      </c>
      <c r="N61" t="n">
        <v>65.37</v>
      </c>
      <c r="O61" t="n">
        <v>32157.87</v>
      </c>
      <c r="P61" t="n">
        <v>55.17</v>
      </c>
      <c r="Q61" t="n">
        <v>203.56</v>
      </c>
      <c r="R61" t="n">
        <v>15.46</v>
      </c>
      <c r="S61" t="n">
        <v>13.05</v>
      </c>
      <c r="T61" t="n">
        <v>914.12</v>
      </c>
      <c r="U61" t="n">
        <v>0.84</v>
      </c>
      <c r="V61" t="n">
        <v>0.91</v>
      </c>
      <c r="W61" t="n">
        <v>0.06</v>
      </c>
      <c r="X61" t="n">
        <v>0.05</v>
      </c>
      <c r="Y61" t="n">
        <v>1</v>
      </c>
      <c r="Z61" t="n">
        <v>10</v>
      </c>
      <c r="AA61" t="n">
        <v>93.86014208181668</v>
      </c>
      <c r="AB61" t="n">
        <v>128.4235872135128</v>
      </c>
      <c r="AC61" t="n">
        <v>116.1670202935258</v>
      </c>
      <c r="AD61" t="n">
        <v>93860.14208181668</v>
      </c>
      <c r="AE61" t="n">
        <v>128423.5872135128</v>
      </c>
      <c r="AF61" t="n">
        <v>4.643161838865282e-06</v>
      </c>
      <c r="AG61" t="n">
        <v>10</v>
      </c>
      <c r="AH61" t="n">
        <v>116167.0202935258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14.3204</v>
      </c>
      <c r="E62" t="n">
        <v>6.98</v>
      </c>
      <c r="F62" t="n">
        <v>4.09</v>
      </c>
      <c r="G62" t="n">
        <v>61.38</v>
      </c>
      <c r="H62" t="n">
        <v>1.1</v>
      </c>
      <c r="I62" t="n">
        <v>4</v>
      </c>
      <c r="J62" t="n">
        <v>259.3</v>
      </c>
      <c r="K62" t="n">
        <v>57.72</v>
      </c>
      <c r="L62" t="n">
        <v>16</v>
      </c>
      <c r="M62" t="n">
        <v>2</v>
      </c>
      <c r="N62" t="n">
        <v>65.58</v>
      </c>
      <c r="O62" t="n">
        <v>32214.75</v>
      </c>
      <c r="P62" t="n">
        <v>55.06</v>
      </c>
      <c r="Q62" t="n">
        <v>203.56</v>
      </c>
      <c r="R62" t="n">
        <v>15.65</v>
      </c>
      <c r="S62" t="n">
        <v>13.05</v>
      </c>
      <c r="T62" t="n">
        <v>1010.43</v>
      </c>
      <c r="U62" t="n">
        <v>0.83</v>
      </c>
      <c r="V62" t="n">
        <v>0.91</v>
      </c>
      <c r="W62" t="n">
        <v>0.06</v>
      </c>
      <c r="X62" t="n">
        <v>0.05</v>
      </c>
      <c r="Y62" t="n">
        <v>1</v>
      </c>
      <c r="Z62" t="n">
        <v>10</v>
      </c>
      <c r="AA62" t="n">
        <v>93.83592907529351</v>
      </c>
      <c r="AB62" t="n">
        <v>128.3904579097854</v>
      </c>
      <c r="AC62" t="n">
        <v>116.1370528040489</v>
      </c>
      <c r="AD62" t="n">
        <v>93835.9290752935</v>
      </c>
      <c r="AE62" t="n">
        <v>128390.4579097854</v>
      </c>
      <c r="AF62" t="n">
        <v>4.639662749615271e-06</v>
      </c>
      <c r="AG62" t="n">
        <v>10</v>
      </c>
      <c r="AH62" t="n">
        <v>116137.0528040489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14.3022</v>
      </c>
      <c r="E63" t="n">
        <v>6.99</v>
      </c>
      <c r="F63" t="n">
        <v>4.1</v>
      </c>
      <c r="G63" t="n">
        <v>61.51</v>
      </c>
      <c r="H63" t="n">
        <v>1.11</v>
      </c>
      <c r="I63" t="n">
        <v>4</v>
      </c>
      <c r="J63" t="n">
        <v>259.76</v>
      </c>
      <c r="K63" t="n">
        <v>57.72</v>
      </c>
      <c r="L63" t="n">
        <v>16.25</v>
      </c>
      <c r="M63" t="n">
        <v>2</v>
      </c>
      <c r="N63" t="n">
        <v>65.79000000000001</v>
      </c>
      <c r="O63" t="n">
        <v>32271.71</v>
      </c>
      <c r="P63" t="n">
        <v>55.29</v>
      </c>
      <c r="Q63" t="n">
        <v>203.56</v>
      </c>
      <c r="R63" t="n">
        <v>15.96</v>
      </c>
      <c r="S63" t="n">
        <v>13.05</v>
      </c>
      <c r="T63" t="n">
        <v>1162.88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93.95890232126007</v>
      </c>
      <c r="AB63" t="n">
        <v>128.5587153301135</v>
      </c>
      <c r="AC63" t="n">
        <v>116.2892519723317</v>
      </c>
      <c r="AD63" t="n">
        <v>93958.90232126007</v>
      </c>
      <c r="AE63" t="n">
        <v>128558.7153301135</v>
      </c>
      <c r="AF63" t="n">
        <v>4.633766136249513e-06</v>
      </c>
      <c r="AG63" t="n">
        <v>10</v>
      </c>
      <c r="AH63" t="n">
        <v>116289.2519723317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14.2965</v>
      </c>
      <c r="E64" t="n">
        <v>6.99</v>
      </c>
      <c r="F64" t="n">
        <v>4.1</v>
      </c>
      <c r="G64" t="n">
        <v>61.55</v>
      </c>
      <c r="H64" t="n">
        <v>1.13</v>
      </c>
      <c r="I64" t="n">
        <v>4</v>
      </c>
      <c r="J64" t="n">
        <v>260.23</v>
      </c>
      <c r="K64" t="n">
        <v>57.72</v>
      </c>
      <c r="L64" t="n">
        <v>16.5</v>
      </c>
      <c r="M64" t="n">
        <v>2</v>
      </c>
      <c r="N64" t="n">
        <v>66</v>
      </c>
      <c r="O64" t="n">
        <v>32328.74</v>
      </c>
      <c r="P64" t="n">
        <v>55.03</v>
      </c>
      <c r="Q64" t="n">
        <v>203.56</v>
      </c>
      <c r="R64" t="n">
        <v>16</v>
      </c>
      <c r="S64" t="n">
        <v>13.05</v>
      </c>
      <c r="T64" t="n">
        <v>1187.44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93.86927115276443</v>
      </c>
      <c r="AB64" t="n">
        <v>128.4360780111297</v>
      </c>
      <c r="AC64" t="n">
        <v>116.1783189869491</v>
      </c>
      <c r="AD64" t="n">
        <v>93869.27115276443</v>
      </c>
      <c r="AE64" t="n">
        <v>128436.0780111297</v>
      </c>
      <c r="AF64" t="n">
        <v>4.631919394700897e-06</v>
      </c>
      <c r="AG64" t="n">
        <v>10</v>
      </c>
      <c r="AH64" t="n">
        <v>116178.3189869491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14.2976</v>
      </c>
      <c r="E65" t="n">
        <v>6.99</v>
      </c>
      <c r="F65" t="n">
        <v>4.1</v>
      </c>
      <c r="G65" t="n">
        <v>61.55</v>
      </c>
      <c r="H65" t="n">
        <v>1.14</v>
      </c>
      <c r="I65" t="n">
        <v>4</v>
      </c>
      <c r="J65" t="n">
        <v>260.69</v>
      </c>
      <c r="K65" t="n">
        <v>57.72</v>
      </c>
      <c r="L65" t="n">
        <v>16.75</v>
      </c>
      <c r="M65" t="n">
        <v>2</v>
      </c>
      <c r="N65" t="n">
        <v>66.20999999999999</v>
      </c>
      <c r="O65" t="n">
        <v>32385.86</v>
      </c>
      <c r="P65" t="n">
        <v>54.71</v>
      </c>
      <c r="Q65" t="n">
        <v>203.56</v>
      </c>
      <c r="R65" t="n">
        <v>16.02</v>
      </c>
      <c r="S65" t="n">
        <v>13.05</v>
      </c>
      <c r="T65" t="n">
        <v>1193.6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93.74567762868359</v>
      </c>
      <c r="AB65" t="n">
        <v>128.266971898921</v>
      </c>
      <c r="AC65" t="n">
        <v>116.0253521247476</v>
      </c>
      <c r="AD65" t="n">
        <v>93745.6776286836</v>
      </c>
      <c r="AE65" t="n">
        <v>128266.971898921</v>
      </c>
      <c r="AF65" t="n">
        <v>4.632275783420806e-06</v>
      </c>
      <c r="AG65" t="n">
        <v>10</v>
      </c>
      <c r="AH65" t="n">
        <v>116025.3521247476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14.301</v>
      </c>
      <c r="E66" t="n">
        <v>6.99</v>
      </c>
      <c r="F66" t="n">
        <v>4.1</v>
      </c>
      <c r="G66" t="n">
        <v>61.52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54.46</v>
      </c>
      <c r="Q66" t="n">
        <v>203.56</v>
      </c>
      <c r="R66" t="n">
        <v>15.94</v>
      </c>
      <c r="S66" t="n">
        <v>13.05</v>
      </c>
      <c r="T66" t="n">
        <v>1154.39</v>
      </c>
      <c r="U66" t="n">
        <v>0.82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93.64502770191842</v>
      </c>
      <c r="AB66" t="n">
        <v>128.1292582287595</v>
      </c>
      <c r="AC66" t="n">
        <v>115.900781653984</v>
      </c>
      <c r="AD66" t="n">
        <v>93645.02770191843</v>
      </c>
      <c r="AE66" t="n">
        <v>128129.2582287595</v>
      </c>
      <c r="AF66" t="n">
        <v>4.633377348555068e-06</v>
      </c>
      <c r="AG66" t="n">
        <v>10</v>
      </c>
      <c r="AH66" t="n">
        <v>115900.781653984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14.2999</v>
      </c>
      <c r="E67" t="n">
        <v>6.99</v>
      </c>
      <c r="F67" t="n">
        <v>4.1</v>
      </c>
      <c r="G67" t="n">
        <v>61.53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54.16</v>
      </c>
      <c r="Q67" t="n">
        <v>203.56</v>
      </c>
      <c r="R67" t="n">
        <v>15.92</v>
      </c>
      <c r="S67" t="n">
        <v>13.05</v>
      </c>
      <c r="T67" t="n">
        <v>1143.6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93.53263739083847</v>
      </c>
      <c r="AB67" t="n">
        <v>127.9754808468295</v>
      </c>
      <c r="AC67" t="n">
        <v>115.7616805695573</v>
      </c>
      <c r="AD67" t="n">
        <v>93532.63739083847</v>
      </c>
      <c r="AE67" t="n">
        <v>127975.4808468295</v>
      </c>
      <c r="AF67" t="n">
        <v>4.633020959835159e-06</v>
      </c>
      <c r="AG67" t="n">
        <v>10</v>
      </c>
      <c r="AH67" t="n">
        <v>115761.6805695573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14.3187</v>
      </c>
      <c r="E68" t="n">
        <v>6.98</v>
      </c>
      <c r="F68" t="n">
        <v>4.09</v>
      </c>
      <c r="G68" t="n">
        <v>61.39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53.67</v>
      </c>
      <c r="Q68" t="n">
        <v>203.57</v>
      </c>
      <c r="R68" t="n">
        <v>15.58</v>
      </c>
      <c r="S68" t="n">
        <v>13.05</v>
      </c>
      <c r="T68" t="n">
        <v>976.22</v>
      </c>
      <c r="U68" t="n">
        <v>0.84</v>
      </c>
      <c r="V68" t="n">
        <v>0.91</v>
      </c>
      <c r="W68" t="n">
        <v>0.06</v>
      </c>
      <c r="X68" t="n">
        <v>0.05</v>
      </c>
      <c r="Y68" t="n">
        <v>1</v>
      </c>
      <c r="Z68" t="n">
        <v>10</v>
      </c>
      <c r="AA68" t="n">
        <v>93.31041233842852</v>
      </c>
      <c r="AB68" t="n">
        <v>127.6714227262449</v>
      </c>
      <c r="AC68" t="n">
        <v>115.486641329253</v>
      </c>
      <c r="AD68" t="n">
        <v>93310.41233842852</v>
      </c>
      <c r="AE68" t="n">
        <v>127671.4227262449</v>
      </c>
      <c r="AF68" t="n">
        <v>4.63911196704814e-06</v>
      </c>
      <c r="AG68" t="n">
        <v>10</v>
      </c>
      <c r="AH68" t="n">
        <v>115486.641329253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14.3181</v>
      </c>
      <c r="E69" t="n">
        <v>6.98</v>
      </c>
      <c r="F69" t="n">
        <v>4.09</v>
      </c>
      <c r="G69" t="n">
        <v>61.4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53.17</v>
      </c>
      <c r="Q69" t="n">
        <v>203.56</v>
      </c>
      <c r="R69" t="n">
        <v>15.71</v>
      </c>
      <c r="S69" t="n">
        <v>13.05</v>
      </c>
      <c r="T69" t="n">
        <v>1038.16</v>
      </c>
      <c r="U69" t="n">
        <v>0.83</v>
      </c>
      <c r="V69" t="n">
        <v>0.91</v>
      </c>
      <c r="W69" t="n">
        <v>0.06</v>
      </c>
      <c r="X69" t="n">
        <v>0.05</v>
      </c>
      <c r="Y69" t="n">
        <v>1</v>
      </c>
      <c r="Z69" t="n">
        <v>10</v>
      </c>
      <c r="AA69" t="n">
        <v>93.12132886801112</v>
      </c>
      <c r="AB69" t="n">
        <v>127.4127103802459</v>
      </c>
      <c r="AC69" t="n">
        <v>115.2526201264511</v>
      </c>
      <c r="AD69" t="n">
        <v>93121.32886801111</v>
      </c>
      <c r="AE69" t="n">
        <v>127412.7103802459</v>
      </c>
      <c r="AF69" t="n">
        <v>4.638917573200918e-06</v>
      </c>
      <c r="AG69" t="n">
        <v>10</v>
      </c>
      <c r="AH69" t="n">
        <v>115252.6201264511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14.2937</v>
      </c>
      <c r="E70" t="n">
        <v>7</v>
      </c>
      <c r="F70" t="n">
        <v>4.11</v>
      </c>
      <c r="G70" t="n">
        <v>61.58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52.88</v>
      </c>
      <c r="Q70" t="n">
        <v>203.58</v>
      </c>
      <c r="R70" t="n">
        <v>16.09</v>
      </c>
      <c r="S70" t="n">
        <v>13.05</v>
      </c>
      <c r="T70" t="n">
        <v>1232.48</v>
      </c>
      <c r="U70" t="n">
        <v>0.8100000000000001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93.06109951045454</v>
      </c>
      <c r="AB70" t="n">
        <v>127.3303019161054</v>
      </c>
      <c r="AC70" t="n">
        <v>115.178076610467</v>
      </c>
      <c r="AD70" t="n">
        <v>93061.09951045454</v>
      </c>
      <c r="AE70" t="n">
        <v>127330.3019161054</v>
      </c>
      <c r="AF70" t="n">
        <v>4.631012223413858e-06</v>
      </c>
      <c r="AG70" t="n">
        <v>10</v>
      </c>
      <c r="AH70" t="n">
        <v>115178.076610467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14.2931</v>
      </c>
      <c r="E71" t="n">
        <v>7</v>
      </c>
      <c r="F71" t="n">
        <v>4.11</v>
      </c>
      <c r="G71" t="n">
        <v>61.58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52.51</v>
      </c>
      <c r="Q71" t="n">
        <v>203.56</v>
      </c>
      <c r="R71" t="n">
        <v>16.09</v>
      </c>
      <c r="S71" t="n">
        <v>13.05</v>
      </c>
      <c r="T71" t="n">
        <v>1229.76</v>
      </c>
      <c r="U71" t="n">
        <v>0.8100000000000001</v>
      </c>
      <c r="V71" t="n">
        <v>0.91</v>
      </c>
      <c r="W71" t="n">
        <v>0.06</v>
      </c>
      <c r="X71" t="n">
        <v>0.07000000000000001</v>
      </c>
      <c r="Y71" t="n">
        <v>1</v>
      </c>
      <c r="Z71" t="n">
        <v>10</v>
      </c>
      <c r="AA71" t="n">
        <v>92.92117108262744</v>
      </c>
      <c r="AB71" t="n">
        <v>127.1388456679459</v>
      </c>
      <c r="AC71" t="n">
        <v>115.0048926779213</v>
      </c>
      <c r="AD71" t="n">
        <v>92921.17108262744</v>
      </c>
      <c r="AE71" t="n">
        <v>127138.8456679459</v>
      </c>
      <c r="AF71" t="n">
        <v>4.630817829566635e-06</v>
      </c>
      <c r="AG71" t="n">
        <v>10</v>
      </c>
      <c r="AH71" t="n">
        <v>115004.8926779213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14.437</v>
      </c>
      <c r="E72" t="n">
        <v>6.93</v>
      </c>
      <c r="F72" t="n">
        <v>4.08</v>
      </c>
      <c r="G72" t="n">
        <v>81.62</v>
      </c>
      <c r="H72" t="n">
        <v>1.25</v>
      </c>
      <c r="I72" t="n">
        <v>3</v>
      </c>
      <c r="J72" t="n">
        <v>263.95</v>
      </c>
      <c r="K72" t="n">
        <v>57.72</v>
      </c>
      <c r="L72" t="n">
        <v>18.5</v>
      </c>
      <c r="M72" t="n">
        <v>1</v>
      </c>
      <c r="N72" t="n">
        <v>67.72</v>
      </c>
      <c r="O72" t="n">
        <v>32787.92</v>
      </c>
      <c r="P72" t="n">
        <v>51.73</v>
      </c>
      <c r="Q72" t="n">
        <v>203.56</v>
      </c>
      <c r="R72" t="n">
        <v>15.3</v>
      </c>
      <c r="S72" t="n">
        <v>13.05</v>
      </c>
      <c r="T72" t="n">
        <v>839</v>
      </c>
      <c r="U72" t="n">
        <v>0.85</v>
      </c>
      <c r="V72" t="n">
        <v>0.92</v>
      </c>
      <c r="W72" t="n">
        <v>0.06</v>
      </c>
      <c r="X72" t="n">
        <v>0.04</v>
      </c>
      <c r="Y72" t="n">
        <v>1</v>
      </c>
      <c r="Z72" t="n">
        <v>10</v>
      </c>
      <c r="AA72" t="n">
        <v>92.38678156147252</v>
      </c>
      <c r="AB72" t="n">
        <v>126.4076703495003</v>
      </c>
      <c r="AC72" t="n">
        <v>114.3434997056569</v>
      </c>
      <c r="AD72" t="n">
        <v>92386.78156147251</v>
      </c>
      <c r="AE72" t="n">
        <v>126407.6703495003</v>
      </c>
      <c r="AF72" t="n">
        <v>4.677439953925566e-06</v>
      </c>
      <c r="AG72" t="n">
        <v>10</v>
      </c>
      <c r="AH72" t="n">
        <v>114343.4997056569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14.448</v>
      </c>
      <c r="E73" t="n">
        <v>6.92</v>
      </c>
      <c r="F73" t="n">
        <v>4.08</v>
      </c>
      <c r="G73" t="n">
        <v>81.52</v>
      </c>
      <c r="H73" t="n">
        <v>1.26</v>
      </c>
      <c r="I73" t="n">
        <v>3</v>
      </c>
      <c r="J73" t="n">
        <v>264.42</v>
      </c>
      <c r="K73" t="n">
        <v>57.72</v>
      </c>
      <c r="L73" t="n">
        <v>18.75</v>
      </c>
      <c r="M73" t="n">
        <v>1</v>
      </c>
      <c r="N73" t="n">
        <v>67.94</v>
      </c>
      <c r="O73" t="n">
        <v>32845.69</v>
      </c>
      <c r="P73" t="n">
        <v>51.9</v>
      </c>
      <c r="Q73" t="n">
        <v>203.57</v>
      </c>
      <c r="R73" t="n">
        <v>15.07</v>
      </c>
      <c r="S73" t="n">
        <v>13.05</v>
      </c>
      <c r="T73" t="n">
        <v>723.85</v>
      </c>
      <c r="U73" t="n">
        <v>0.87</v>
      </c>
      <c r="V73" t="n">
        <v>0.92</v>
      </c>
      <c r="W73" t="n">
        <v>0.06</v>
      </c>
      <c r="X73" t="n">
        <v>0.04</v>
      </c>
      <c r="Y73" t="n">
        <v>1</v>
      </c>
      <c r="Z73" t="n">
        <v>10</v>
      </c>
      <c r="AA73" t="n">
        <v>92.43417912910645</v>
      </c>
      <c r="AB73" t="n">
        <v>126.4725217925701</v>
      </c>
      <c r="AC73" t="n">
        <v>114.4021618180197</v>
      </c>
      <c r="AD73" t="n">
        <v>92434.17912910646</v>
      </c>
      <c r="AE73" t="n">
        <v>126472.5217925701</v>
      </c>
      <c r="AF73" t="n">
        <v>4.681003841124651e-06</v>
      </c>
      <c r="AG73" t="n">
        <v>10</v>
      </c>
      <c r="AH73" t="n">
        <v>114402.1618180198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14.4602</v>
      </c>
      <c r="E74" t="n">
        <v>6.92</v>
      </c>
      <c r="F74" t="n">
        <v>4.07</v>
      </c>
      <c r="G74" t="n">
        <v>81.40000000000001</v>
      </c>
      <c r="H74" t="n">
        <v>1.28</v>
      </c>
      <c r="I74" t="n">
        <v>3</v>
      </c>
      <c r="J74" t="n">
        <v>264.89</v>
      </c>
      <c r="K74" t="n">
        <v>57.72</v>
      </c>
      <c r="L74" t="n">
        <v>19</v>
      </c>
      <c r="M74" t="n">
        <v>1</v>
      </c>
      <c r="N74" t="n">
        <v>68.16</v>
      </c>
      <c r="O74" t="n">
        <v>32903.54</v>
      </c>
      <c r="P74" t="n">
        <v>51.86</v>
      </c>
      <c r="Q74" t="n">
        <v>203.56</v>
      </c>
      <c r="R74" t="n">
        <v>14.89</v>
      </c>
      <c r="S74" t="n">
        <v>13.05</v>
      </c>
      <c r="T74" t="n">
        <v>636.9299999999999</v>
      </c>
      <c r="U74" t="n">
        <v>0.88</v>
      </c>
      <c r="V74" t="n">
        <v>0.92</v>
      </c>
      <c r="W74" t="n">
        <v>0.06</v>
      </c>
      <c r="X74" t="n">
        <v>0.03</v>
      </c>
      <c r="Y74" t="n">
        <v>1</v>
      </c>
      <c r="Z74" t="n">
        <v>10</v>
      </c>
      <c r="AA74" t="n">
        <v>92.39490381313439</v>
      </c>
      <c r="AB74" t="n">
        <v>126.4187835725525</v>
      </c>
      <c r="AC74" t="n">
        <v>114.3535522982985</v>
      </c>
      <c r="AD74" t="n">
        <v>92394.90381313438</v>
      </c>
      <c r="AE74" t="n">
        <v>126418.7835725525</v>
      </c>
      <c r="AF74" t="n">
        <v>4.684956516018181e-06</v>
      </c>
      <c r="AG74" t="n">
        <v>10</v>
      </c>
      <c r="AH74" t="n">
        <v>114353.5522982985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14.4631</v>
      </c>
      <c r="E75" t="n">
        <v>6.91</v>
      </c>
      <c r="F75" t="n">
        <v>4.07</v>
      </c>
      <c r="G75" t="n">
        <v>81.37</v>
      </c>
      <c r="H75" t="n">
        <v>1.29</v>
      </c>
      <c r="I75" t="n">
        <v>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51.93</v>
      </c>
      <c r="Q75" t="n">
        <v>203.56</v>
      </c>
      <c r="R75" t="n">
        <v>14.87</v>
      </c>
      <c r="S75" t="n">
        <v>13.05</v>
      </c>
      <c r="T75" t="n">
        <v>624.14</v>
      </c>
      <c r="U75" t="n">
        <v>0.88</v>
      </c>
      <c r="V75" t="n">
        <v>0.92</v>
      </c>
      <c r="W75" t="n">
        <v>0.06</v>
      </c>
      <c r="X75" t="n">
        <v>0.03</v>
      </c>
      <c r="Y75" t="n">
        <v>1</v>
      </c>
      <c r="Z75" t="n">
        <v>10</v>
      </c>
      <c r="AA75" t="n">
        <v>85.50924816650065</v>
      </c>
      <c r="AB75" t="n">
        <v>116.9975257431451</v>
      </c>
      <c r="AC75" t="n">
        <v>105.8314460933084</v>
      </c>
      <c r="AD75" t="n">
        <v>85509.24816650065</v>
      </c>
      <c r="AE75" t="n">
        <v>116997.5257431451</v>
      </c>
      <c r="AF75" t="n">
        <v>4.685896086279757e-06</v>
      </c>
      <c r="AG75" t="n">
        <v>9</v>
      </c>
      <c r="AH75" t="n">
        <v>105831.4460933084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14.4584</v>
      </c>
      <c r="E76" t="n">
        <v>6.92</v>
      </c>
      <c r="F76" t="n">
        <v>4.07</v>
      </c>
      <c r="G76" t="n">
        <v>81.42</v>
      </c>
      <c r="H76" t="n">
        <v>1.31</v>
      </c>
      <c r="I76" t="n">
        <v>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52.25</v>
      </c>
      <c r="Q76" t="n">
        <v>203.59</v>
      </c>
      <c r="R76" t="n">
        <v>14.95</v>
      </c>
      <c r="S76" t="n">
        <v>13.05</v>
      </c>
      <c r="T76" t="n">
        <v>662.65</v>
      </c>
      <c r="U76" t="n">
        <v>0.87</v>
      </c>
      <c r="V76" t="n">
        <v>0.92</v>
      </c>
      <c r="W76" t="n">
        <v>0.06</v>
      </c>
      <c r="X76" t="n">
        <v>0.03</v>
      </c>
      <c r="Y76" t="n">
        <v>1</v>
      </c>
      <c r="Z76" t="n">
        <v>10</v>
      </c>
      <c r="AA76" t="n">
        <v>92.5444159073395</v>
      </c>
      <c r="AB76" t="n">
        <v>126.6233526158519</v>
      </c>
      <c r="AC76" t="n">
        <v>114.53859755922</v>
      </c>
      <c r="AD76" t="n">
        <v>92544.4159073395</v>
      </c>
      <c r="AE76" t="n">
        <v>126623.3526158519</v>
      </c>
      <c r="AF76" t="n">
        <v>4.684373334476512e-06</v>
      </c>
      <c r="AG76" t="n">
        <v>10</v>
      </c>
      <c r="AH76" t="n">
        <v>114538.59755922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14.4491</v>
      </c>
      <c r="E77" t="n">
        <v>6.92</v>
      </c>
      <c r="F77" t="n">
        <v>4.08</v>
      </c>
      <c r="G77" t="n">
        <v>81.51000000000001</v>
      </c>
      <c r="H77" t="n">
        <v>1.32</v>
      </c>
      <c r="I77" t="n">
        <v>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52.28</v>
      </c>
      <c r="Q77" t="n">
        <v>203.56</v>
      </c>
      <c r="R77" t="n">
        <v>15.11</v>
      </c>
      <c r="S77" t="n">
        <v>13.05</v>
      </c>
      <c r="T77" t="n">
        <v>745.15</v>
      </c>
      <c r="U77" t="n">
        <v>0.86</v>
      </c>
      <c r="V77" t="n">
        <v>0.92</v>
      </c>
      <c r="W77" t="n">
        <v>0.06</v>
      </c>
      <c r="X77" t="n">
        <v>0.04</v>
      </c>
      <c r="Y77" t="n">
        <v>1</v>
      </c>
      <c r="Z77" t="n">
        <v>10</v>
      </c>
      <c r="AA77" t="n">
        <v>92.57563145680848</v>
      </c>
      <c r="AB77" t="n">
        <v>126.6660631077682</v>
      </c>
      <c r="AC77" t="n">
        <v>114.5772318217323</v>
      </c>
      <c r="AD77" t="n">
        <v>92575.63145680848</v>
      </c>
      <c r="AE77" t="n">
        <v>126666.0631077682</v>
      </c>
      <c r="AF77" t="n">
        <v>4.681360229844559e-06</v>
      </c>
      <c r="AG77" t="n">
        <v>10</v>
      </c>
      <c r="AH77" t="n">
        <v>114577.2318217323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14.4381</v>
      </c>
      <c r="E78" t="n">
        <v>6.93</v>
      </c>
      <c r="F78" t="n">
        <v>4.08</v>
      </c>
      <c r="G78" t="n">
        <v>81.61</v>
      </c>
      <c r="H78" t="n">
        <v>1.33</v>
      </c>
      <c r="I78" t="n">
        <v>3</v>
      </c>
      <c r="J78" t="n">
        <v>266.77</v>
      </c>
      <c r="K78" t="n">
        <v>57.72</v>
      </c>
      <c r="L78" t="n">
        <v>20</v>
      </c>
      <c r="M78" t="n">
        <v>1</v>
      </c>
      <c r="N78" t="n">
        <v>69.05</v>
      </c>
      <c r="O78" t="n">
        <v>33135.76</v>
      </c>
      <c r="P78" t="n">
        <v>52.37</v>
      </c>
      <c r="Q78" t="n">
        <v>203.56</v>
      </c>
      <c r="R78" t="n">
        <v>15.31</v>
      </c>
      <c r="S78" t="n">
        <v>13.05</v>
      </c>
      <c r="T78" t="n">
        <v>846.84</v>
      </c>
      <c r="U78" t="n">
        <v>0.85</v>
      </c>
      <c r="V78" t="n">
        <v>0.92</v>
      </c>
      <c r="W78" t="n">
        <v>0.06</v>
      </c>
      <c r="X78" t="n">
        <v>0.04</v>
      </c>
      <c r="Y78" t="n">
        <v>1</v>
      </c>
      <c r="Z78" t="n">
        <v>10</v>
      </c>
      <c r="AA78" t="n">
        <v>92.62634356706415</v>
      </c>
      <c r="AB78" t="n">
        <v>126.7354496542804</v>
      </c>
      <c r="AC78" t="n">
        <v>114.63999621363</v>
      </c>
      <c r="AD78" t="n">
        <v>92626.34356706415</v>
      </c>
      <c r="AE78" t="n">
        <v>126735.4496542804</v>
      </c>
      <c r="AF78" t="n">
        <v>4.677796342645475e-06</v>
      </c>
      <c r="AG78" t="n">
        <v>10</v>
      </c>
      <c r="AH78" t="n">
        <v>114639.99621363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14.4445</v>
      </c>
      <c r="E79" t="n">
        <v>6.92</v>
      </c>
      <c r="F79" t="n">
        <v>4.08</v>
      </c>
      <c r="G79" t="n">
        <v>81.55</v>
      </c>
      <c r="H79" t="n">
        <v>1.35</v>
      </c>
      <c r="I79" t="n">
        <v>3</v>
      </c>
      <c r="J79" t="n">
        <v>267.24</v>
      </c>
      <c r="K79" t="n">
        <v>57.72</v>
      </c>
      <c r="L79" t="n">
        <v>20.25</v>
      </c>
      <c r="M79" t="n">
        <v>1</v>
      </c>
      <c r="N79" t="n">
        <v>69.27</v>
      </c>
      <c r="O79" t="n">
        <v>33194.02</v>
      </c>
      <c r="P79" t="n">
        <v>52.38</v>
      </c>
      <c r="Q79" t="n">
        <v>203.56</v>
      </c>
      <c r="R79" t="n">
        <v>15.16</v>
      </c>
      <c r="S79" t="n">
        <v>13.05</v>
      </c>
      <c r="T79" t="n">
        <v>771.28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92.62032441364144</v>
      </c>
      <c r="AB79" t="n">
        <v>126.7272139830211</v>
      </c>
      <c r="AC79" t="n">
        <v>114.6325465432769</v>
      </c>
      <c r="AD79" t="n">
        <v>92620.32441364144</v>
      </c>
      <c r="AE79" t="n">
        <v>126727.2139830211</v>
      </c>
      <c r="AF79" t="n">
        <v>4.67986987701585e-06</v>
      </c>
      <c r="AG79" t="n">
        <v>10</v>
      </c>
      <c r="AH79" t="n">
        <v>114632.5465432769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14.4428</v>
      </c>
      <c r="E80" t="n">
        <v>6.92</v>
      </c>
      <c r="F80" t="n">
        <v>4.08</v>
      </c>
      <c r="G80" t="n">
        <v>81.56999999999999</v>
      </c>
      <c r="H80" t="n">
        <v>1.36</v>
      </c>
      <c r="I80" t="n">
        <v>3</v>
      </c>
      <c r="J80" t="n">
        <v>267.71</v>
      </c>
      <c r="K80" t="n">
        <v>57.72</v>
      </c>
      <c r="L80" t="n">
        <v>20.5</v>
      </c>
      <c r="M80" t="n">
        <v>0</v>
      </c>
      <c r="N80" t="n">
        <v>69.48999999999999</v>
      </c>
      <c r="O80" t="n">
        <v>33252.37</v>
      </c>
      <c r="P80" t="n">
        <v>52.49</v>
      </c>
      <c r="Q80" t="n">
        <v>203.56</v>
      </c>
      <c r="R80" t="n">
        <v>15.14</v>
      </c>
      <c r="S80" t="n">
        <v>13.05</v>
      </c>
      <c r="T80" t="n">
        <v>758.66</v>
      </c>
      <c r="U80" t="n">
        <v>0.86</v>
      </c>
      <c r="V80" t="n">
        <v>0.92</v>
      </c>
      <c r="W80" t="n">
        <v>0.06</v>
      </c>
      <c r="X80" t="n">
        <v>0.04</v>
      </c>
      <c r="Y80" t="n">
        <v>1</v>
      </c>
      <c r="Z80" t="n">
        <v>10</v>
      </c>
      <c r="AA80" t="n">
        <v>92.66437091586846</v>
      </c>
      <c r="AB80" t="n">
        <v>126.7874803505626</v>
      </c>
      <c r="AC80" t="n">
        <v>114.6870611732847</v>
      </c>
      <c r="AD80" t="n">
        <v>92664.37091586847</v>
      </c>
      <c r="AE80" t="n">
        <v>126787.4803505626</v>
      </c>
      <c r="AF80" t="n">
        <v>4.679319094448719e-06</v>
      </c>
      <c r="AG80" t="n">
        <v>10</v>
      </c>
      <c r="AH80" t="n">
        <v>114687.0611732847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8.144399999999999</v>
      </c>
      <c r="E2" t="n">
        <v>12.28</v>
      </c>
      <c r="F2" t="n">
        <v>5.5</v>
      </c>
      <c r="G2" t="n">
        <v>4.65</v>
      </c>
      <c r="H2" t="n">
        <v>0.06</v>
      </c>
      <c r="I2" t="n">
        <v>71</v>
      </c>
      <c r="J2" t="n">
        <v>285.18</v>
      </c>
      <c r="K2" t="n">
        <v>61.2</v>
      </c>
      <c r="L2" t="n">
        <v>1</v>
      </c>
      <c r="M2" t="n">
        <v>69</v>
      </c>
      <c r="N2" t="n">
        <v>77.98</v>
      </c>
      <c r="O2" t="n">
        <v>35406.83</v>
      </c>
      <c r="P2" t="n">
        <v>97.16</v>
      </c>
      <c r="Q2" t="n">
        <v>203.72</v>
      </c>
      <c r="R2" t="n">
        <v>59.71</v>
      </c>
      <c r="S2" t="n">
        <v>13.05</v>
      </c>
      <c r="T2" t="n">
        <v>22704.97</v>
      </c>
      <c r="U2" t="n">
        <v>0.22</v>
      </c>
      <c r="V2" t="n">
        <v>0.68</v>
      </c>
      <c r="W2" t="n">
        <v>0.17</v>
      </c>
      <c r="X2" t="n">
        <v>1.46</v>
      </c>
      <c r="Y2" t="n">
        <v>1</v>
      </c>
      <c r="Z2" t="n">
        <v>10</v>
      </c>
      <c r="AA2" t="n">
        <v>183.8490619624111</v>
      </c>
      <c r="AB2" t="n">
        <v>251.5503974250347</v>
      </c>
      <c r="AC2" t="n">
        <v>227.5427805480628</v>
      </c>
      <c r="AD2" t="n">
        <v>183849.0619624111</v>
      </c>
      <c r="AE2" t="n">
        <v>251550.3974250347</v>
      </c>
      <c r="AF2" t="n">
        <v>2.607768912035781e-06</v>
      </c>
      <c r="AG2" t="n">
        <v>16</v>
      </c>
      <c r="AH2" t="n">
        <v>227542.7805480628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9.161199999999999</v>
      </c>
      <c r="E3" t="n">
        <v>10.92</v>
      </c>
      <c r="F3" t="n">
        <v>5.11</v>
      </c>
      <c r="G3" t="n">
        <v>5.79</v>
      </c>
      <c r="H3" t="n">
        <v>0.08</v>
      </c>
      <c r="I3" t="n">
        <v>53</v>
      </c>
      <c r="J3" t="n">
        <v>285.68</v>
      </c>
      <c r="K3" t="n">
        <v>61.2</v>
      </c>
      <c r="L3" t="n">
        <v>1.25</v>
      </c>
      <c r="M3" t="n">
        <v>51</v>
      </c>
      <c r="N3" t="n">
        <v>78.23999999999999</v>
      </c>
      <c r="O3" t="n">
        <v>35468.6</v>
      </c>
      <c r="P3" t="n">
        <v>90.05</v>
      </c>
      <c r="Q3" t="n">
        <v>203.64</v>
      </c>
      <c r="R3" t="n">
        <v>47.51</v>
      </c>
      <c r="S3" t="n">
        <v>13.05</v>
      </c>
      <c r="T3" t="n">
        <v>16694.15</v>
      </c>
      <c r="U3" t="n">
        <v>0.27</v>
      </c>
      <c r="V3" t="n">
        <v>0.73</v>
      </c>
      <c r="W3" t="n">
        <v>0.14</v>
      </c>
      <c r="X3" t="n">
        <v>1.07</v>
      </c>
      <c r="Y3" t="n">
        <v>1</v>
      </c>
      <c r="Z3" t="n">
        <v>10</v>
      </c>
      <c r="AA3" t="n">
        <v>164.4026833527726</v>
      </c>
      <c r="AB3" t="n">
        <v>224.943004297665</v>
      </c>
      <c r="AC3" t="n">
        <v>203.4747596770499</v>
      </c>
      <c r="AD3" t="n">
        <v>164402.6833527726</v>
      </c>
      <c r="AE3" t="n">
        <v>224943.004297665</v>
      </c>
      <c r="AF3" t="n">
        <v>2.933339786471955e-06</v>
      </c>
      <c r="AG3" t="n">
        <v>15</v>
      </c>
      <c r="AH3" t="n">
        <v>203474.7596770499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9.8277</v>
      </c>
      <c r="E4" t="n">
        <v>10.18</v>
      </c>
      <c r="F4" t="n">
        <v>4.91</v>
      </c>
      <c r="G4" t="n">
        <v>6.85</v>
      </c>
      <c r="H4" t="n">
        <v>0.09</v>
      </c>
      <c r="I4" t="n">
        <v>43</v>
      </c>
      <c r="J4" t="n">
        <v>286.19</v>
      </c>
      <c r="K4" t="n">
        <v>61.2</v>
      </c>
      <c r="L4" t="n">
        <v>1.5</v>
      </c>
      <c r="M4" t="n">
        <v>41</v>
      </c>
      <c r="N4" t="n">
        <v>78.48999999999999</v>
      </c>
      <c r="O4" t="n">
        <v>35530.47</v>
      </c>
      <c r="P4" t="n">
        <v>86.38</v>
      </c>
      <c r="Q4" t="n">
        <v>203.67</v>
      </c>
      <c r="R4" t="n">
        <v>41.05</v>
      </c>
      <c r="S4" t="n">
        <v>13.05</v>
      </c>
      <c r="T4" t="n">
        <v>13513.4</v>
      </c>
      <c r="U4" t="n">
        <v>0.32</v>
      </c>
      <c r="V4" t="n">
        <v>0.76</v>
      </c>
      <c r="W4" t="n">
        <v>0.12</v>
      </c>
      <c r="X4" t="n">
        <v>0.87</v>
      </c>
      <c r="Y4" t="n">
        <v>1</v>
      </c>
      <c r="Z4" t="n">
        <v>10</v>
      </c>
      <c r="AA4" t="n">
        <v>151.2578171998782</v>
      </c>
      <c r="AB4" t="n">
        <v>206.9576185167172</v>
      </c>
      <c r="AC4" t="n">
        <v>187.2058738723826</v>
      </c>
      <c r="AD4" t="n">
        <v>151257.8171998782</v>
      </c>
      <c r="AE4" t="n">
        <v>206957.6185167172</v>
      </c>
      <c r="AF4" t="n">
        <v>3.146747524288351e-06</v>
      </c>
      <c r="AG4" t="n">
        <v>14</v>
      </c>
      <c r="AH4" t="n">
        <v>187205.8738723826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4.72</v>
      </c>
      <c r="G5" t="n">
        <v>8.09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82.86</v>
      </c>
      <c r="Q5" t="n">
        <v>203.56</v>
      </c>
      <c r="R5" t="n">
        <v>35.1</v>
      </c>
      <c r="S5" t="n">
        <v>13.05</v>
      </c>
      <c r="T5" t="n">
        <v>10579.2</v>
      </c>
      <c r="U5" t="n">
        <v>0.37</v>
      </c>
      <c r="V5" t="n">
        <v>0.79</v>
      </c>
      <c r="W5" t="n">
        <v>0.11</v>
      </c>
      <c r="X5" t="n">
        <v>0.68</v>
      </c>
      <c r="Y5" t="n">
        <v>1</v>
      </c>
      <c r="Z5" t="n">
        <v>10</v>
      </c>
      <c r="AA5" t="n">
        <v>139.1039702321318</v>
      </c>
      <c r="AB5" t="n">
        <v>190.328188905569</v>
      </c>
      <c r="AC5" t="n">
        <v>172.163533683766</v>
      </c>
      <c r="AD5" t="n">
        <v>139103.9702321318</v>
      </c>
      <c r="AE5" t="n">
        <v>190328.188905569</v>
      </c>
      <c r="AF5" t="n">
        <v>3.351638164091368e-06</v>
      </c>
      <c r="AG5" t="n">
        <v>13</v>
      </c>
      <c r="AH5" t="n">
        <v>172163.5336837661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10.7839</v>
      </c>
      <c r="E6" t="n">
        <v>9.27</v>
      </c>
      <c r="F6" t="n">
        <v>4.65</v>
      </c>
      <c r="G6" t="n">
        <v>9.01</v>
      </c>
      <c r="H6" t="n">
        <v>0.12</v>
      </c>
      <c r="I6" t="n">
        <v>31</v>
      </c>
      <c r="J6" t="n">
        <v>287.19</v>
      </c>
      <c r="K6" t="n">
        <v>61.2</v>
      </c>
      <c r="L6" t="n">
        <v>2</v>
      </c>
      <c r="M6" t="n">
        <v>29</v>
      </c>
      <c r="N6" t="n">
        <v>78.98999999999999</v>
      </c>
      <c r="O6" t="n">
        <v>35654.65</v>
      </c>
      <c r="P6" t="n">
        <v>81.61</v>
      </c>
      <c r="Q6" t="n">
        <v>203.57</v>
      </c>
      <c r="R6" t="n">
        <v>33.13</v>
      </c>
      <c r="S6" t="n">
        <v>13.05</v>
      </c>
      <c r="T6" t="n">
        <v>9616.059999999999</v>
      </c>
      <c r="U6" t="n">
        <v>0.39</v>
      </c>
      <c r="V6" t="n">
        <v>0.8</v>
      </c>
      <c r="W6" t="n">
        <v>0.1</v>
      </c>
      <c r="X6" t="n">
        <v>0.61</v>
      </c>
      <c r="Y6" t="n">
        <v>1</v>
      </c>
      <c r="Z6" t="n">
        <v>10</v>
      </c>
      <c r="AA6" t="n">
        <v>137.0327800238963</v>
      </c>
      <c r="AB6" t="n">
        <v>187.4942950881996</v>
      </c>
      <c r="AC6" t="n">
        <v>169.6001027149304</v>
      </c>
      <c r="AD6" t="n">
        <v>137032.7800238963</v>
      </c>
      <c r="AE6" t="n">
        <v>187494.2950881995</v>
      </c>
      <c r="AF6" t="n">
        <v>3.452914784453447e-06</v>
      </c>
      <c r="AG6" t="n">
        <v>13</v>
      </c>
      <c r="AH6" t="n">
        <v>169600.1027149305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11.1445</v>
      </c>
      <c r="E7" t="n">
        <v>8.970000000000001</v>
      </c>
      <c r="F7" t="n">
        <v>4.57</v>
      </c>
      <c r="G7" t="n">
        <v>10.15</v>
      </c>
      <c r="H7" t="n">
        <v>0.14</v>
      </c>
      <c r="I7" t="n">
        <v>27</v>
      </c>
      <c r="J7" t="n">
        <v>287.7</v>
      </c>
      <c r="K7" t="n">
        <v>61.2</v>
      </c>
      <c r="L7" t="n">
        <v>2.25</v>
      </c>
      <c r="M7" t="n">
        <v>25</v>
      </c>
      <c r="N7" t="n">
        <v>79.25</v>
      </c>
      <c r="O7" t="n">
        <v>35716.83</v>
      </c>
      <c r="P7" t="n">
        <v>80.04000000000001</v>
      </c>
      <c r="Q7" t="n">
        <v>203.64</v>
      </c>
      <c r="R7" t="n">
        <v>30.4</v>
      </c>
      <c r="S7" t="n">
        <v>13.05</v>
      </c>
      <c r="T7" t="n">
        <v>8271.129999999999</v>
      </c>
      <c r="U7" t="n">
        <v>0.43</v>
      </c>
      <c r="V7" t="n">
        <v>0.82</v>
      </c>
      <c r="W7" t="n">
        <v>0.1</v>
      </c>
      <c r="X7" t="n">
        <v>0.53</v>
      </c>
      <c r="Y7" t="n">
        <v>1</v>
      </c>
      <c r="Z7" t="n">
        <v>10</v>
      </c>
      <c r="AA7" t="n">
        <v>127.7810284971446</v>
      </c>
      <c r="AB7" t="n">
        <v>174.8356404908333</v>
      </c>
      <c r="AC7" t="n">
        <v>158.1495723457995</v>
      </c>
      <c r="AD7" t="n">
        <v>127781.0284971446</v>
      </c>
      <c r="AE7" t="n">
        <v>174835.6404908333</v>
      </c>
      <c r="AF7" t="n">
        <v>3.568375895116001e-06</v>
      </c>
      <c r="AG7" t="n">
        <v>12</v>
      </c>
      <c r="AH7" t="n">
        <v>158149.5723457995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11.4304</v>
      </c>
      <c r="E8" t="n">
        <v>8.75</v>
      </c>
      <c r="F8" t="n">
        <v>4.51</v>
      </c>
      <c r="G8" t="n">
        <v>11.27</v>
      </c>
      <c r="H8" t="n">
        <v>0.15</v>
      </c>
      <c r="I8" t="n">
        <v>24</v>
      </c>
      <c r="J8" t="n">
        <v>288.2</v>
      </c>
      <c r="K8" t="n">
        <v>61.2</v>
      </c>
      <c r="L8" t="n">
        <v>2.5</v>
      </c>
      <c r="M8" t="n">
        <v>22</v>
      </c>
      <c r="N8" t="n">
        <v>79.5</v>
      </c>
      <c r="O8" t="n">
        <v>35779.11</v>
      </c>
      <c r="P8" t="n">
        <v>78.84</v>
      </c>
      <c r="Q8" t="n">
        <v>203.57</v>
      </c>
      <c r="R8" t="n">
        <v>28.47</v>
      </c>
      <c r="S8" t="n">
        <v>13.05</v>
      </c>
      <c r="T8" t="n">
        <v>7321.02</v>
      </c>
      <c r="U8" t="n">
        <v>0.46</v>
      </c>
      <c r="V8" t="n">
        <v>0.83</v>
      </c>
      <c r="W8" t="n">
        <v>0.09</v>
      </c>
      <c r="X8" t="n">
        <v>0.47</v>
      </c>
      <c r="Y8" t="n">
        <v>1</v>
      </c>
      <c r="Z8" t="n">
        <v>10</v>
      </c>
      <c r="AA8" t="n">
        <v>126.093018023703</v>
      </c>
      <c r="AB8" t="n">
        <v>172.5260300913054</v>
      </c>
      <c r="AC8" t="n">
        <v>156.0603879212433</v>
      </c>
      <c r="AD8" t="n">
        <v>126093.018023703</v>
      </c>
      <c r="AE8" t="n">
        <v>172526.0300913054</v>
      </c>
      <c r="AF8" t="n">
        <v>3.659918689177078e-06</v>
      </c>
      <c r="AG8" t="n">
        <v>12</v>
      </c>
      <c r="AH8" t="n">
        <v>156060.3879212433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11.6396</v>
      </c>
      <c r="E9" t="n">
        <v>8.59</v>
      </c>
      <c r="F9" t="n">
        <v>4.46</v>
      </c>
      <c r="G9" t="n">
        <v>12.15</v>
      </c>
      <c r="H9" t="n">
        <v>0.17</v>
      </c>
      <c r="I9" t="n">
        <v>22</v>
      </c>
      <c r="J9" t="n">
        <v>288.71</v>
      </c>
      <c r="K9" t="n">
        <v>61.2</v>
      </c>
      <c r="L9" t="n">
        <v>2.75</v>
      </c>
      <c r="M9" t="n">
        <v>20</v>
      </c>
      <c r="N9" t="n">
        <v>79.76000000000001</v>
      </c>
      <c r="O9" t="n">
        <v>35841.5</v>
      </c>
      <c r="P9" t="n">
        <v>77.86</v>
      </c>
      <c r="Q9" t="n">
        <v>203.59</v>
      </c>
      <c r="R9" t="n">
        <v>26.92</v>
      </c>
      <c r="S9" t="n">
        <v>13.05</v>
      </c>
      <c r="T9" t="n">
        <v>6553.11</v>
      </c>
      <c r="U9" t="n">
        <v>0.48</v>
      </c>
      <c r="V9" t="n">
        <v>0.84</v>
      </c>
      <c r="W9" t="n">
        <v>0.09</v>
      </c>
      <c r="X9" t="n">
        <v>0.42</v>
      </c>
      <c r="Y9" t="n">
        <v>1</v>
      </c>
      <c r="Z9" t="n">
        <v>10</v>
      </c>
      <c r="AA9" t="n">
        <v>124.858042499326</v>
      </c>
      <c r="AB9" t="n">
        <v>170.8362820955787</v>
      </c>
      <c r="AC9" t="n">
        <v>154.531907102652</v>
      </c>
      <c r="AD9" t="n">
        <v>124858.042499326</v>
      </c>
      <c r="AE9" t="n">
        <v>170836.2820955787</v>
      </c>
      <c r="AF9" t="n">
        <v>3.7269027833274e-06</v>
      </c>
      <c r="AG9" t="n">
        <v>12</v>
      </c>
      <c r="AH9" t="n">
        <v>154531.907102652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11.9048</v>
      </c>
      <c r="E10" t="n">
        <v>8.4</v>
      </c>
      <c r="F10" t="n">
        <v>4.37</v>
      </c>
      <c r="G10" t="n">
        <v>13.12</v>
      </c>
      <c r="H10" t="n">
        <v>0.18</v>
      </c>
      <c r="I10" t="n">
        <v>20</v>
      </c>
      <c r="J10" t="n">
        <v>289.21</v>
      </c>
      <c r="K10" t="n">
        <v>61.2</v>
      </c>
      <c r="L10" t="n">
        <v>3</v>
      </c>
      <c r="M10" t="n">
        <v>18</v>
      </c>
      <c r="N10" t="n">
        <v>80.02</v>
      </c>
      <c r="O10" t="n">
        <v>35903.99</v>
      </c>
      <c r="P10" t="n">
        <v>76.25</v>
      </c>
      <c r="Q10" t="n">
        <v>203.57</v>
      </c>
      <c r="R10" t="n">
        <v>24.09</v>
      </c>
      <c r="S10" t="n">
        <v>13.05</v>
      </c>
      <c r="T10" t="n">
        <v>5150.16</v>
      </c>
      <c r="U10" t="n">
        <v>0.54</v>
      </c>
      <c r="V10" t="n">
        <v>0.85</v>
      </c>
      <c r="W10" t="n">
        <v>0.09</v>
      </c>
      <c r="X10" t="n">
        <v>0.33</v>
      </c>
      <c r="Y10" t="n">
        <v>1</v>
      </c>
      <c r="Z10" t="n">
        <v>10</v>
      </c>
      <c r="AA10" t="n">
        <v>116.2037714549445</v>
      </c>
      <c r="AB10" t="n">
        <v>158.9951266531695</v>
      </c>
      <c r="AC10" t="n">
        <v>143.8208549164965</v>
      </c>
      <c r="AD10" t="n">
        <v>116203.7714549445</v>
      </c>
      <c r="AE10" t="n">
        <v>158995.1266531695</v>
      </c>
      <c r="AF10" t="n">
        <v>3.811817610137464e-06</v>
      </c>
      <c r="AG10" t="n">
        <v>11</v>
      </c>
      <c r="AH10" t="n">
        <v>143820.8549164965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12.0627</v>
      </c>
      <c r="E11" t="n">
        <v>8.289999999999999</v>
      </c>
      <c r="F11" t="n">
        <v>4.37</v>
      </c>
      <c r="G11" t="n">
        <v>14.57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76.12</v>
      </c>
      <c r="Q11" t="n">
        <v>203.6</v>
      </c>
      <c r="R11" t="n">
        <v>24.61</v>
      </c>
      <c r="S11" t="n">
        <v>13.05</v>
      </c>
      <c r="T11" t="n">
        <v>5419.32</v>
      </c>
      <c r="U11" t="n">
        <v>0.53</v>
      </c>
      <c r="V11" t="n">
        <v>0.85</v>
      </c>
      <c r="W11" t="n">
        <v>0.07000000000000001</v>
      </c>
      <c r="X11" t="n">
        <v>0.33</v>
      </c>
      <c r="Y11" t="n">
        <v>1</v>
      </c>
      <c r="Z11" t="n">
        <v>10</v>
      </c>
      <c r="AA11" t="n">
        <v>115.6457567028885</v>
      </c>
      <c r="AB11" t="n">
        <v>158.2316262515334</v>
      </c>
      <c r="AC11" t="n">
        <v>143.1302219216128</v>
      </c>
      <c r="AD11" t="n">
        <v>115645.7567028885</v>
      </c>
      <c r="AE11" t="n">
        <v>158231.6262515334</v>
      </c>
      <c r="AF11" t="n">
        <v>3.862375872404844e-06</v>
      </c>
      <c r="AG11" t="n">
        <v>11</v>
      </c>
      <c r="AH11" t="n">
        <v>143130.2219216128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12.1343</v>
      </c>
      <c r="E12" t="n">
        <v>8.24</v>
      </c>
      <c r="F12" t="n">
        <v>4.38</v>
      </c>
      <c r="G12" t="n">
        <v>15.44</v>
      </c>
      <c r="H12" t="n">
        <v>0.21</v>
      </c>
      <c r="I12" t="n">
        <v>17</v>
      </c>
      <c r="J12" t="n">
        <v>290.23</v>
      </c>
      <c r="K12" t="n">
        <v>61.2</v>
      </c>
      <c r="L12" t="n">
        <v>3.5</v>
      </c>
      <c r="M12" t="n">
        <v>15</v>
      </c>
      <c r="N12" t="n">
        <v>80.53</v>
      </c>
      <c r="O12" t="n">
        <v>36029.29</v>
      </c>
      <c r="P12" t="n">
        <v>76.13</v>
      </c>
      <c r="Q12" t="n">
        <v>203.61</v>
      </c>
      <c r="R12" t="n">
        <v>24.65</v>
      </c>
      <c r="S12" t="n">
        <v>13.05</v>
      </c>
      <c r="T12" t="n">
        <v>5443.9</v>
      </c>
      <c r="U12" t="n">
        <v>0.53</v>
      </c>
      <c r="V12" t="n">
        <v>0.85</v>
      </c>
      <c r="W12" t="n">
        <v>0.08</v>
      </c>
      <c r="X12" t="n">
        <v>0.34</v>
      </c>
      <c r="Y12" t="n">
        <v>1</v>
      </c>
      <c r="Z12" t="n">
        <v>10</v>
      </c>
      <c r="AA12" t="n">
        <v>115.4358251956678</v>
      </c>
      <c r="AB12" t="n">
        <v>157.9443887018298</v>
      </c>
      <c r="AC12" t="n">
        <v>142.8703979205123</v>
      </c>
      <c r="AD12" t="n">
        <v>115435.8251956678</v>
      </c>
      <c r="AE12" t="n">
        <v>157944.3887018297</v>
      </c>
      <c r="AF12" t="n">
        <v>3.885301594876943e-06</v>
      </c>
      <c r="AG12" t="n">
        <v>11</v>
      </c>
      <c r="AH12" t="n">
        <v>142870.3979205123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12.242</v>
      </c>
      <c r="E13" t="n">
        <v>8.17</v>
      </c>
      <c r="F13" t="n">
        <v>4.36</v>
      </c>
      <c r="G13" t="n">
        <v>16.34</v>
      </c>
      <c r="H13" t="n">
        <v>0.23</v>
      </c>
      <c r="I13" t="n">
        <v>16</v>
      </c>
      <c r="J13" t="n">
        <v>290.74</v>
      </c>
      <c r="K13" t="n">
        <v>61.2</v>
      </c>
      <c r="L13" t="n">
        <v>3.75</v>
      </c>
      <c r="M13" t="n">
        <v>14</v>
      </c>
      <c r="N13" t="n">
        <v>80.79000000000001</v>
      </c>
      <c r="O13" t="n">
        <v>36092.1</v>
      </c>
      <c r="P13" t="n">
        <v>75.69</v>
      </c>
      <c r="Q13" t="n">
        <v>203.6</v>
      </c>
      <c r="R13" t="n">
        <v>23.94</v>
      </c>
      <c r="S13" t="n">
        <v>13.05</v>
      </c>
      <c r="T13" t="n">
        <v>5094.14</v>
      </c>
      <c r="U13" t="n">
        <v>0.55</v>
      </c>
      <c r="V13" t="n">
        <v>0.86</v>
      </c>
      <c r="W13" t="n">
        <v>0.08</v>
      </c>
      <c r="X13" t="n">
        <v>0.32</v>
      </c>
      <c r="Y13" t="n">
        <v>1</v>
      </c>
      <c r="Z13" t="n">
        <v>10</v>
      </c>
      <c r="AA13" t="n">
        <v>114.8967122954895</v>
      </c>
      <c r="AB13" t="n">
        <v>157.2067506478236</v>
      </c>
      <c r="AC13" t="n">
        <v>142.2031590070987</v>
      </c>
      <c r="AD13" t="n">
        <v>114896.7122954894</v>
      </c>
      <c r="AE13" t="n">
        <v>157206.7506478236</v>
      </c>
      <c r="AF13" t="n">
        <v>3.919786236081483e-06</v>
      </c>
      <c r="AG13" t="n">
        <v>11</v>
      </c>
      <c r="AH13" t="n">
        <v>142203.1590070987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12.3609</v>
      </c>
      <c r="E14" t="n">
        <v>8.09</v>
      </c>
      <c r="F14" t="n">
        <v>4.33</v>
      </c>
      <c r="G14" t="n">
        <v>17.33</v>
      </c>
      <c r="H14" t="n">
        <v>0.24</v>
      </c>
      <c r="I14" t="n">
        <v>15</v>
      </c>
      <c r="J14" t="n">
        <v>291.25</v>
      </c>
      <c r="K14" t="n">
        <v>61.2</v>
      </c>
      <c r="L14" t="n">
        <v>4</v>
      </c>
      <c r="M14" t="n">
        <v>13</v>
      </c>
      <c r="N14" t="n">
        <v>81.05</v>
      </c>
      <c r="O14" t="n">
        <v>36155.02</v>
      </c>
      <c r="P14" t="n">
        <v>75.22</v>
      </c>
      <c r="Q14" t="n">
        <v>203.57</v>
      </c>
      <c r="R14" t="n">
        <v>23.22</v>
      </c>
      <c r="S14" t="n">
        <v>13.05</v>
      </c>
      <c r="T14" t="n">
        <v>4737.71</v>
      </c>
      <c r="U14" t="n">
        <v>0.5600000000000001</v>
      </c>
      <c r="V14" t="n">
        <v>0.86</v>
      </c>
      <c r="W14" t="n">
        <v>0.08</v>
      </c>
      <c r="X14" t="n">
        <v>0.29</v>
      </c>
      <c r="Y14" t="n">
        <v>1</v>
      </c>
      <c r="Z14" t="n">
        <v>10</v>
      </c>
      <c r="AA14" t="n">
        <v>114.3136349929849</v>
      </c>
      <c r="AB14" t="n">
        <v>156.4089585589821</v>
      </c>
      <c r="AC14" t="n">
        <v>141.4815070755078</v>
      </c>
      <c r="AD14" t="n">
        <v>114313.6349929849</v>
      </c>
      <c r="AE14" t="n">
        <v>156408.9585589821</v>
      </c>
      <c r="AF14" t="n">
        <v>3.957857023817972e-06</v>
      </c>
      <c r="AG14" t="n">
        <v>11</v>
      </c>
      <c r="AH14" t="n">
        <v>141481.5070755078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12.4853</v>
      </c>
      <c r="E15" t="n">
        <v>8.01</v>
      </c>
      <c r="F15" t="n">
        <v>4.31</v>
      </c>
      <c r="G15" t="n">
        <v>18.45</v>
      </c>
      <c r="H15" t="n">
        <v>0.26</v>
      </c>
      <c r="I15" t="n">
        <v>14</v>
      </c>
      <c r="J15" t="n">
        <v>291.76</v>
      </c>
      <c r="K15" t="n">
        <v>61.2</v>
      </c>
      <c r="L15" t="n">
        <v>4.25</v>
      </c>
      <c r="M15" t="n">
        <v>12</v>
      </c>
      <c r="N15" t="n">
        <v>81.31</v>
      </c>
      <c r="O15" t="n">
        <v>36218.04</v>
      </c>
      <c r="P15" t="n">
        <v>74.64</v>
      </c>
      <c r="Q15" t="n">
        <v>203.59</v>
      </c>
      <c r="R15" t="n">
        <v>22.23</v>
      </c>
      <c r="S15" t="n">
        <v>13.05</v>
      </c>
      <c r="T15" t="n">
        <v>4250.31</v>
      </c>
      <c r="U15" t="n">
        <v>0.59</v>
      </c>
      <c r="V15" t="n">
        <v>0.87</v>
      </c>
      <c r="W15" t="n">
        <v>0.08</v>
      </c>
      <c r="X15" t="n">
        <v>0.27</v>
      </c>
      <c r="Y15" t="n">
        <v>1</v>
      </c>
      <c r="Z15" t="n">
        <v>10</v>
      </c>
      <c r="AA15" t="n">
        <v>113.6851874871751</v>
      </c>
      <c r="AB15" t="n">
        <v>155.5490889563864</v>
      </c>
      <c r="AC15" t="n">
        <v>140.703702220949</v>
      </c>
      <c r="AD15" t="n">
        <v>113685.1874871751</v>
      </c>
      <c r="AE15" t="n">
        <v>155549.0889563864</v>
      </c>
      <c r="AF15" t="n">
        <v>3.99768886565497e-06</v>
      </c>
      <c r="AG15" t="n">
        <v>11</v>
      </c>
      <c r="AH15" t="n">
        <v>140703.702220949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12.6068</v>
      </c>
      <c r="E16" t="n">
        <v>7.93</v>
      </c>
      <c r="F16" t="n">
        <v>4.28</v>
      </c>
      <c r="G16" t="n">
        <v>19.77</v>
      </c>
      <c r="H16" t="n">
        <v>0.27</v>
      </c>
      <c r="I16" t="n">
        <v>13</v>
      </c>
      <c r="J16" t="n">
        <v>292.27</v>
      </c>
      <c r="K16" t="n">
        <v>61.2</v>
      </c>
      <c r="L16" t="n">
        <v>4.5</v>
      </c>
      <c r="M16" t="n">
        <v>11</v>
      </c>
      <c r="N16" t="n">
        <v>81.56999999999999</v>
      </c>
      <c r="O16" t="n">
        <v>36281.16</v>
      </c>
      <c r="P16" t="n">
        <v>74.16</v>
      </c>
      <c r="Q16" t="n">
        <v>203.56</v>
      </c>
      <c r="R16" t="n">
        <v>21.56</v>
      </c>
      <c r="S16" t="n">
        <v>13.05</v>
      </c>
      <c r="T16" t="n">
        <v>3922.29</v>
      </c>
      <c r="U16" t="n">
        <v>0.61</v>
      </c>
      <c r="V16" t="n">
        <v>0.87</v>
      </c>
      <c r="W16" t="n">
        <v>0.07000000000000001</v>
      </c>
      <c r="X16" t="n">
        <v>0.24</v>
      </c>
      <c r="Y16" t="n">
        <v>1</v>
      </c>
      <c r="Z16" t="n">
        <v>10</v>
      </c>
      <c r="AA16" t="n">
        <v>113.1132447012542</v>
      </c>
      <c r="AB16" t="n">
        <v>154.7665316043549</v>
      </c>
      <c r="AC16" t="n">
        <v>139.995831044269</v>
      </c>
      <c r="AD16" t="n">
        <v>113113.2447012542</v>
      </c>
      <c r="AE16" t="n">
        <v>154766.5316043549</v>
      </c>
      <c r="AF16" t="n">
        <v>4.036592151693518e-06</v>
      </c>
      <c r="AG16" t="n">
        <v>11</v>
      </c>
      <c r="AH16" t="n">
        <v>139995.831044269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12.602</v>
      </c>
      <c r="E17" t="n">
        <v>7.94</v>
      </c>
      <c r="F17" t="n">
        <v>4.29</v>
      </c>
      <c r="G17" t="n">
        <v>19.78</v>
      </c>
      <c r="H17" t="n">
        <v>0.29</v>
      </c>
      <c r="I17" t="n">
        <v>13</v>
      </c>
      <c r="J17" t="n">
        <v>292.79</v>
      </c>
      <c r="K17" t="n">
        <v>61.2</v>
      </c>
      <c r="L17" t="n">
        <v>4.75</v>
      </c>
      <c r="M17" t="n">
        <v>11</v>
      </c>
      <c r="N17" t="n">
        <v>81.84</v>
      </c>
      <c r="O17" t="n">
        <v>36344.4</v>
      </c>
      <c r="P17" t="n">
        <v>74.02</v>
      </c>
      <c r="Q17" t="n">
        <v>203.57</v>
      </c>
      <c r="R17" t="n">
        <v>21.57</v>
      </c>
      <c r="S17" t="n">
        <v>13.05</v>
      </c>
      <c r="T17" t="n">
        <v>3924.28</v>
      </c>
      <c r="U17" t="n">
        <v>0.61</v>
      </c>
      <c r="V17" t="n">
        <v>0.87</v>
      </c>
      <c r="W17" t="n">
        <v>0.08</v>
      </c>
      <c r="X17" t="n">
        <v>0.24</v>
      </c>
      <c r="Y17" t="n">
        <v>1</v>
      </c>
      <c r="Z17" t="n">
        <v>10</v>
      </c>
      <c r="AA17" t="n">
        <v>113.0732606699397</v>
      </c>
      <c r="AB17" t="n">
        <v>154.7118236887394</v>
      </c>
      <c r="AC17" t="n">
        <v>139.9463443753368</v>
      </c>
      <c r="AD17" t="n">
        <v>113073.2606699397</v>
      </c>
      <c r="AE17" t="n">
        <v>154711.8236887394</v>
      </c>
      <c r="AF17" t="n">
        <v>4.035055231751253e-06</v>
      </c>
      <c r="AG17" t="n">
        <v>11</v>
      </c>
      <c r="AH17" t="n">
        <v>139946.3443753368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12.7267</v>
      </c>
      <c r="E18" t="n">
        <v>7.86</v>
      </c>
      <c r="F18" t="n">
        <v>4.26</v>
      </c>
      <c r="G18" t="n">
        <v>21.31</v>
      </c>
      <c r="H18" t="n">
        <v>0.3</v>
      </c>
      <c r="I18" t="n">
        <v>12</v>
      </c>
      <c r="J18" t="n">
        <v>293.3</v>
      </c>
      <c r="K18" t="n">
        <v>61.2</v>
      </c>
      <c r="L18" t="n">
        <v>5</v>
      </c>
      <c r="M18" t="n">
        <v>10</v>
      </c>
      <c r="N18" t="n">
        <v>82.09999999999999</v>
      </c>
      <c r="O18" t="n">
        <v>36407.75</v>
      </c>
      <c r="P18" t="n">
        <v>73.53</v>
      </c>
      <c r="Q18" t="n">
        <v>203.56</v>
      </c>
      <c r="R18" t="n">
        <v>20.91</v>
      </c>
      <c r="S18" t="n">
        <v>13.05</v>
      </c>
      <c r="T18" t="n">
        <v>3599.49</v>
      </c>
      <c r="U18" t="n">
        <v>0.62</v>
      </c>
      <c r="V18" t="n">
        <v>0.88</v>
      </c>
      <c r="W18" t="n">
        <v>0.07000000000000001</v>
      </c>
      <c r="X18" t="n">
        <v>0.22</v>
      </c>
      <c r="Y18" t="n">
        <v>1</v>
      </c>
      <c r="Z18" t="n">
        <v>10</v>
      </c>
      <c r="AA18" t="n">
        <v>112.4994671799883</v>
      </c>
      <c r="AB18" t="n">
        <v>153.9267341218061</v>
      </c>
      <c r="AC18" t="n">
        <v>139.2361826547912</v>
      </c>
      <c r="AD18" t="n">
        <v>112499.4671799883</v>
      </c>
      <c r="AE18" t="n">
        <v>153926.7341218061</v>
      </c>
      <c r="AF18" t="n">
        <v>4.074983131084643e-06</v>
      </c>
      <c r="AG18" t="n">
        <v>11</v>
      </c>
      <c r="AH18" t="n">
        <v>139236.1826547912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12.8516</v>
      </c>
      <c r="E19" t="n">
        <v>7.78</v>
      </c>
      <c r="F19" t="n">
        <v>4.24</v>
      </c>
      <c r="G19" t="n">
        <v>23.12</v>
      </c>
      <c r="H19" t="n">
        <v>0.32</v>
      </c>
      <c r="I19" t="n">
        <v>11</v>
      </c>
      <c r="J19" t="n">
        <v>293.81</v>
      </c>
      <c r="K19" t="n">
        <v>61.2</v>
      </c>
      <c r="L19" t="n">
        <v>5.25</v>
      </c>
      <c r="M19" t="n">
        <v>9</v>
      </c>
      <c r="N19" t="n">
        <v>82.36</v>
      </c>
      <c r="O19" t="n">
        <v>36471.2</v>
      </c>
      <c r="P19" t="n">
        <v>73.02</v>
      </c>
      <c r="Q19" t="n">
        <v>203.56</v>
      </c>
      <c r="R19" t="n">
        <v>20.23</v>
      </c>
      <c r="S19" t="n">
        <v>13.05</v>
      </c>
      <c r="T19" t="n">
        <v>3262.85</v>
      </c>
      <c r="U19" t="n">
        <v>0.65</v>
      </c>
      <c r="V19" t="n">
        <v>0.88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111.9347936481188</v>
      </c>
      <c r="AB19" t="n">
        <v>153.1541228838646</v>
      </c>
      <c r="AC19" t="n">
        <v>138.5373083490319</v>
      </c>
      <c r="AD19" t="n">
        <v>111934.7936481188</v>
      </c>
      <c r="AE19" t="n">
        <v>153154.1228838646</v>
      </c>
      <c r="AF19" t="n">
        <v>4.114975068748961e-06</v>
      </c>
      <c r="AG19" t="n">
        <v>11</v>
      </c>
      <c r="AH19" t="n">
        <v>138537.308349032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12.8512</v>
      </c>
      <c r="E20" t="n">
        <v>7.78</v>
      </c>
      <c r="F20" t="n">
        <v>4.24</v>
      </c>
      <c r="G20" t="n">
        <v>23.12</v>
      </c>
      <c r="H20" t="n">
        <v>0.33</v>
      </c>
      <c r="I20" t="n">
        <v>11</v>
      </c>
      <c r="J20" t="n">
        <v>294.33</v>
      </c>
      <c r="K20" t="n">
        <v>61.2</v>
      </c>
      <c r="L20" t="n">
        <v>5.5</v>
      </c>
      <c r="M20" t="n">
        <v>9</v>
      </c>
      <c r="N20" t="n">
        <v>82.63</v>
      </c>
      <c r="O20" t="n">
        <v>36534.76</v>
      </c>
      <c r="P20" t="n">
        <v>73.05</v>
      </c>
      <c r="Q20" t="n">
        <v>203.58</v>
      </c>
      <c r="R20" t="n">
        <v>20.23</v>
      </c>
      <c r="S20" t="n">
        <v>13.05</v>
      </c>
      <c r="T20" t="n">
        <v>3267.15</v>
      </c>
      <c r="U20" t="n">
        <v>0.64</v>
      </c>
      <c r="V20" t="n">
        <v>0.88</v>
      </c>
      <c r="W20" t="n">
        <v>0.07000000000000001</v>
      </c>
      <c r="X20" t="n">
        <v>0.2</v>
      </c>
      <c r="Y20" t="n">
        <v>1</v>
      </c>
      <c r="Z20" t="n">
        <v>10</v>
      </c>
      <c r="AA20" t="n">
        <v>111.9485519525888</v>
      </c>
      <c r="AB20" t="n">
        <v>153.172947603014</v>
      </c>
      <c r="AC20" t="n">
        <v>138.5543364634064</v>
      </c>
      <c r="AD20" t="n">
        <v>111948.5519525888</v>
      </c>
      <c r="AE20" t="n">
        <v>153172.947603014</v>
      </c>
      <c r="AF20" t="n">
        <v>4.114846992087107e-06</v>
      </c>
      <c r="AG20" t="n">
        <v>11</v>
      </c>
      <c r="AH20" t="n">
        <v>138554.3364634064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12.9969</v>
      </c>
      <c r="E21" t="n">
        <v>7.69</v>
      </c>
      <c r="F21" t="n">
        <v>4.21</v>
      </c>
      <c r="G21" t="n">
        <v>25.24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72.33</v>
      </c>
      <c r="Q21" t="n">
        <v>203.56</v>
      </c>
      <c r="R21" t="n">
        <v>19.06</v>
      </c>
      <c r="S21" t="n">
        <v>13.05</v>
      </c>
      <c r="T21" t="n">
        <v>2684.01</v>
      </c>
      <c r="U21" t="n">
        <v>0.68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111.2464103642397</v>
      </c>
      <c r="AB21" t="n">
        <v>152.2122465055345</v>
      </c>
      <c r="AC21" t="n">
        <v>137.6853233303176</v>
      </c>
      <c r="AD21" t="n">
        <v>111246.4103642397</v>
      </c>
      <c r="AE21" t="n">
        <v>152212.2465055345</v>
      </c>
      <c r="AF21" t="n">
        <v>4.161498916167899e-06</v>
      </c>
      <c r="AG21" t="n">
        <v>11</v>
      </c>
      <c r="AH21" t="n">
        <v>137685.3233303176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13.052</v>
      </c>
      <c r="E22" t="n">
        <v>7.66</v>
      </c>
      <c r="F22" t="n">
        <v>4.17</v>
      </c>
      <c r="G22" t="n">
        <v>25.04</v>
      </c>
      <c r="H22" t="n">
        <v>0.36</v>
      </c>
      <c r="I22" t="n">
        <v>10</v>
      </c>
      <c r="J22" t="n">
        <v>295.36</v>
      </c>
      <c r="K22" t="n">
        <v>61.2</v>
      </c>
      <c r="L22" t="n">
        <v>6</v>
      </c>
      <c r="M22" t="n">
        <v>8</v>
      </c>
      <c r="N22" t="n">
        <v>83.16</v>
      </c>
      <c r="O22" t="n">
        <v>36662.22</v>
      </c>
      <c r="P22" t="n">
        <v>71.70999999999999</v>
      </c>
      <c r="Q22" t="n">
        <v>203.56</v>
      </c>
      <c r="R22" t="n">
        <v>18.15</v>
      </c>
      <c r="S22" t="n">
        <v>13.05</v>
      </c>
      <c r="T22" t="n">
        <v>2231.59</v>
      </c>
      <c r="U22" t="n">
        <v>0.72</v>
      </c>
      <c r="V22" t="n">
        <v>0.9</v>
      </c>
      <c r="W22" t="n">
        <v>0.07000000000000001</v>
      </c>
      <c r="X22" t="n">
        <v>0.13</v>
      </c>
      <c r="Y22" t="n">
        <v>1</v>
      </c>
      <c r="Z22" t="n">
        <v>10</v>
      </c>
      <c r="AA22" t="n">
        <v>103.857320348555</v>
      </c>
      <c r="AB22" t="n">
        <v>142.1021675624351</v>
      </c>
      <c r="AC22" t="n">
        <v>128.5401361319594</v>
      </c>
      <c r="AD22" t="n">
        <v>103857.320348555</v>
      </c>
      <c r="AE22" t="n">
        <v>142102.1675624351</v>
      </c>
      <c r="AF22" t="n">
        <v>4.179141476338467e-06</v>
      </c>
      <c r="AG22" t="n">
        <v>10</v>
      </c>
      <c r="AH22" t="n">
        <v>128540.1361319594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12.951</v>
      </c>
      <c r="E23" t="n">
        <v>7.72</v>
      </c>
      <c r="F23" t="n">
        <v>4.23</v>
      </c>
      <c r="G23" t="n">
        <v>25.4</v>
      </c>
      <c r="H23" t="n">
        <v>0.38</v>
      </c>
      <c r="I23" t="n">
        <v>10</v>
      </c>
      <c r="J23" t="n">
        <v>295.88</v>
      </c>
      <c r="K23" t="n">
        <v>61.2</v>
      </c>
      <c r="L23" t="n">
        <v>6.25</v>
      </c>
      <c r="M23" t="n">
        <v>8</v>
      </c>
      <c r="N23" t="n">
        <v>83.43000000000001</v>
      </c>
      <c r="O23" t="n">
        <v>36726.12</v>
      </c>
      <c r="P23" t="n">
        <v>72.63</v>
      </c>
      <c r="Q23" t="n">
        <v>203.56</v>
      </c>
      <c r="R23" t="n">
        <v>20.31</v>
      </c>
      <c r="S23" t="n">
        <v>13.05</v>
      </c>
      <c r="T23" t="n">
        <v>3312.25</v>
      </c>
      <c r="U23" t="n">
        <v>0.64</v>
      </c>
      <c r="V23" t="n">
        <v>0.88</v>
      </c>
      <c r="W23" t="n">
        <v>0.06</v>
      </c>
      <c r="X23" t="n">
        <v>0.19</v>
      </c>
      <c r="Y23" t="n">
        <v>1</v>
      </c>
      <c r="Z23" t="n">
        <v>10</v>
      </c>
      <c r="AA23" t="n">
        <v>111.5039587682599</v>
      </c>
      <c r="AB23" t="n">
        <v>152.5646355941485</v>
      </c>
      <c r="AC23" t="n">
        <v>138.0040808988956</v>
      </c>
      <c r="AD23" t="n">
        <v>111503.9587682599</v>
      </c>
      <c r="AE23" t="n">
        <v>152564.6355941485</v>
      </c>
      <c r="AF23" t="n">
        <v>4.146802119220004e-06</v>
      </c>
      <c r="AG23" t="n">
        <v>11</v>
      </c>
      <c r="AH23" t="n">
        <v>138004.0808988956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13.0966</v>
      </c>
      <c r="E24" t="n">
        <v>7.64</v>
      </c>
      <c r="F24" t="n">
        <v>4.2</v>
      </c>
      <c r="G24" t="n">
        <v>28.01</v>
      </c>
      <c r="H24" t="n">
        <v>0.39</v>
      </c>
      <c r="I24" t="n">
        <v>9</v>
      </c>
      <c r="J24" t="n">
        <v>296.4</v>
      </c>
      <c r="K24" t="n">
        <v>61.2</v>
      </c>
      <c r="L24" t="n">
        <v>6.5</v>
      </c>
      <c r="M24" t="n">
        <v>7</v>
      </c>
      <c r="N24" t="n">
        <v>83.7</v>
      </c>
      <c r="O24" t="n">
        <v>36790.13</v>
      </c>
      <c r="P24" t="n">
        <v>71.88</v>
      </c>
      <c r="Q24" t="n">
        <v>203.64</v>
      </c>
      <c r="R24" t="n">
        <v>19.03</v>
      </c>
      <c r="S24" t="n">
        <v>13.05</v>
      </c>
      <c r="T24" t="n">
        <v>2675.18</v>
      </c>
      <c r="U24" t="n">
        <v>0.6899999999999999</v>
      </c>
      <c r="V24" t="n">
        <v>0.89</v>
      </c>
      <c r="W24" t="n">
        <v>0.07000000000000001</v>
      </c>
      <c r="X24" t="n">
        <v>0.16</v>
      </c>
      <c r="Y24" t="n">
        <v>1</v>
      </c>
      <c r="Z24" t="n">
        <v>10</v>
      </c>
      <c r="AA24" t="n">
        <v>103.8369289155076</v>
      </c>
      <c r="AB24" t="n">
        <v>142.0742671041331</v>
      </c>
      <c r="AC24" t="n">
        <v>128.5148984542392</v>
      </c>
      <c r="AD24" t="n">
        <v>103836.9289155076</v>
      </c>
      <c r="AE24" t="n">
        <v>142074.2671041331</v>
      </c>
      <c r="AF24" t="n">
        <v>4.193422024135333e-06</v>
      </c>
      <c r="AG24" t="n">
        <v>10</v>
      </c>
      <c r="AH24" t="n">
        <v>128514.8984542392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13.0819</v>
      </c>
      <c r="E25" t="n">
        <v>7.64</v>
      </c>
      <c r="F25" t="n">
        <v>4.21</v>
      </c>
      <c r="G25" t="n">
        <v>28.07</v>
      </c>
      <c r="H25" t="n">
        <v>0.4</v>
      </c>
      <c r="I25" t="n">
        <v>9</v>
      </c>
      <c r="J25" t="n">
        <v>296.92</v>
      </c>
      <c r="K25" t="n">
        <v>61.2</v>
      </c>
      <c r="L25" t="n">
        <v>6.75</v>
      </c>
      <c r="M25" t="n">
        <v>7</v>
      </c>
      <c r="N25" t="n">
        <v>83.97</v>
      </c>
      <c r="O25" t="n">
        <v>36854.25</v>
      </c>
      <c r="P25" t="n">
        <v>72.12</v>
      </c>
      <c r="Q25" t="n">
        <v>203.56</v>
      </c>
      <c r="R25" t="n">
        <v>19.37</v>
      </c>
      <c r="S25" t="n">
        <v>13.05</v>
      </c>
      <c r="T25" t="n">
        <v>2844.33</v>
      </c>
      <c r="U25" t="n">
        <v>0.67</v>
      </c>
      <c r="V25" t="n">
        <v>0.89</v>
      </c>
      <c r="W25" t="n">
        <v>0.07000000000000001</v>
      </c>
      <c r="X25" t="n">
        <v>0.17</v>
      </c>
      <c r="Y25" t="n">
        <v>1</v>
      </c>
      <c r="Z25" t="n">
        <v>10</v>
      </c>
      <c r="AA25" t="n">
        <v>103.9804200832372</v>
      </c>
      <c r="AB25" t="n">
        <v>142.2705980502042</v>
      </c>
      <c r="AC25" t="n">
        <v>128.6924918503695</v>
      </c>
      <c r="AD25" t="n">
        <v>103980.4200832372</v>
      </c>
      <c r="AE25" t="n">
        <v>142270.5980502042</v>
      </c>
      <c r="AF25" t="n">
        <v>4.18871520681215e-06</v>
      </c>
      <c r="AG25" t="n">
        <v>10</v>
      </c>
      <c r="AH25" t="n">
        <v>128692.4918503696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13.0957</v>
      </c>
      <c r="E26" t="n">
        <v>7.64</v>
      </c>
      <c r="F26" t="n">
        <v>4.2</v>
      </c>
      <c r="G26" t="n">
        <v>28.01</v>
      </c>
      <c r="H26" t="n">
        <v>0.42</v>
      </c>
      <c r="I26" t="n">
        <v>9</v>
      </c>
      <c r="J26" t="n">
        <v>297.44</v>
      </c>
      <c r="K26" t="n">
        <v>61.2</v>
      </c>
      <c r="L26" t="n">
        <v>7</v>
      </c>
      <c r="M26" t="n">
        <v>7</v>
      </c>
      <c r="N26" t="n">
        <v>84.23999999999999</v>
      </c>
      <c r="O26" t="n">
        <v>36918.48</v>
      </c>
      <c r="P26" t="n">
        <v>71.87</v>
      </c>
      <c r="Q26" t="n">
        <v>203.59</v>
      </c>
      <c r="R26" t="n">
        <v>19.11</v>
      </c>
      <c r="S26" t="n">
        <v>13.05</v>
      </c>
      <c r="T26" t="n">
        <v>2715.28</v>
      </c>
      <c r="U26" t="n">
        <v>0.68</v>
      </c>
      <c r="V26" t="n">
        <v>0.89</v>
      </c>
      <c r="W26" t="n">
        <v>0.07000000000000001</v>
      </c>
      <c r="X26" t="n">
        <v>0.16</v>
      </c>
      <c r="Y26" t="n">
        <v>1</v>
      </c>
      <c r="Z26" t="n">
        <v>10</v>
      </c>
      <c r="AA26" t="n">
        <v>103.835023781036</v>
      </c>
      <c r="AB26" t="n">
        <v>142.0716604151005</v>
      </c>
      <c r="AC26" t="n">
        <v>128.5125405439494</v>
      </c>
      <c r="AD26" t="n">
        <v>103835.023781036</v>
      </c>
      <c r="AE26" t="n">
        <v>142071.6604151005</v>
      </c>
      <c r="AF26" t="n">
        <v>4.193133851646159e-06</v>
      </c>
      <c r="AG26" t="n">
        <v>10</v>
      </c>
      <c r="AH26" t="n">
        <v>128512.5405439494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13.0838</v>
      </c>
      <c r="E27" t="n">
        <v>7.64</v>
      </c>
      <c r="F27" t="n">
        <v>4.21</v>
      </c>
      <c r="G27" t="n">
        <v>28.06</v>
      </c>
      <c r="H27" t="n">
        <v>0.43</v>
      </c>
      <c r="I27" t="n">
        <v>9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71.86</v>
      </c>
      <c r="Q27" t="n">
        <v>203.56</v>
      </c>
      <c r="R27" t="n">
        <v>19.28</v>
      </c>
      <c r="S27" t="n">
        <v>13.05</v>
      </c>
      <c r="T27" t="n">
        <v>2798.12</v>
      </c>
      <c r="U27" t="n">
        <v>0.68</v>
      </c>
      <c r="V27" t="n">
        <v>0.89</v>
      </c>
      <c r="W27" t="n">
        <v>0.07000000000000001</v>
      </c>
      <c r="X27" t="n">
        <v>0.17</v>
      </c>
      <c r="Y27" t="n">
        <v>1</v>
      </c>
      <c r="Z27" t="n">
        <v>10</v>
      </c>
      <c r="AA27" t="n">
        <v>103.8675020170205</v>
      </c>
      <c r="AB27" t="n">
        <v>142.1160985704131</v>
      </c>
      <c r="AC27" t="n">
        <v>128.5527375840883</v>
      </c>
      <c r="AD27" t="n">
        <v>103867.5020170205</v>
      </c>
      <c r="AE27" t="n">
        <v>142116.0985704131</v>
      </c>
      <c r="AF27" t="n">
        <v>4.189323570955964e-06</v>
      </c>
      <c r="AG27" t="n">
        <v>10</v>
      </c>
      <c r="AH27" t="n">
        <v>128552.7375840883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13.2222</v>
      </c>
      <c r="E28" t="n">
        <v>7.56</v>
      </c>
      <c r="F28" t="n">
        <v>4.18</v>
      </c>
      <c r="G28" t="n">
        <v>31.37</v>
      </c>
      <c r="H28" t="n">
        <v>0.45</v>
      </c>
      <c r="I28" t="n">
        <v>8</v>
      </c>
      <c r="J28" t="n">
        <v>298.48</v>
      </c>
      <c r="K28" t="n">
        <v>61.2</v>
      </c>
      <c r="L28" t="n">
        <v>7.5</v>
      </c>
      <c r="M28" t="n">
        <v>6</v>
      </c>
      <c r="N28" t="n">
        <v>84.79000000000001</v>
      </c>
      <c r="O28" t="n">
        <v>37047.29</v>
      </c>
      <c r="P28" t="n">
        <v>71.36</v>
      </c>
      <c r="Q28" t="n">
        <v>203.57</v>
      </c>
      <c r="R28" t="n">
        <v>18.44</v>
      </c>
      <c r="S28" t="n">
        <v>13.05</v>
      </c>
      <c r="T28" t="n">
        <v>2385.1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103.2982875936894</v>
      </c>
      <c r="AB28" t="n">
        <v>141.3372742844438</v>
      </c>
      <c r="AC28" t="n">
        <v>127.8482431948849</v>
      </c>
      <c r="AD28" t="n">
        <v>103298.2875936894</v>
      </c>
      <c r="AE28" t="n">
        <v>141337.2742844438</v>
      </c>
      <c r="AF28" t="n">
        <v>4.233638095957898e-06</v>
      </c>
      <c r="AG28" t="n">
        <v>10</v>
      </c>
      <c r="AH28" t="n">
        <v>127848.2431948849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13.2217</v>
      </c>
      <c r="E29" t="n">
        <v>7.56</v>
      </c>
      <c r="F29" t="n">
        <v>4.18</v>
      </c>
      <c r="G29" t="n">
        <v>31.37</v>
      </c>
      <c r="H29" t="n">
        <v>0.46</v>
      </c>
      <c r="I29" t="n">
        <v>8</v>
      </c>
      <c r="J29" t="n">
        <v>299.01</v>
      </c>
      <c r="K29" t="n">
        <v>61.2</v>
      </c>
      <c r="L29" t="n">
        <v>7.75</v>
      </c>
      <c r="M29" t="n">
        <v>6</v>
      </c>
      <c r="N29" t="n">
        <v>85.06</v>
      </c>
      <c r="O29" t="n">
        <v>37111.87</v>
      </c>
      <c r="P29" t="n">
        <v>71.25</v>
      </c>
      <c r="Q29" t="n">
        <v>203.56</v>
      </c>
      <c r="R29" t="n">
        <v>18.5</v>
      </c>
      <c r="S29" t="n">
        <v>13.05</v>
      </c>
      <c r="T29" t="n">
        <v>2414.58</v>
      </c>
      <c r="U29" t="n">
        <v>0.71</v>
      </c>
      <c r="V29" t="n">
        <v>0.89</v>
      </c>
      <c r="W29" t="n">
        <v>0.07000000000000001</v>
      </c>
      <c r="X29" t="n">
        <v>0.14</v>
      </c>
      <c r="Y29" t="n">
        <v>1</v>
      </c>
      <c r="Z29" t="n">
        <v>10</v>
      </c>
      <c r="AA29" t="n">
        <v>103.2542303049865</v>
      </c>
      <c r="AB29" t="n">
        <v>141.2769931583701</v>
      </c>
      <c r="AC29" t="n">
        <v>127.7937152148786</v>
      </c>
      <c r="AD29" t="n">
        <v>103254.2303049865</v>
      </c>
      <c r="AE29" t="n">
        <v>141276.9931583701</v>
      </c>
      <c r="AF29" t="n">
        <v>4.233478000130579e-06</v>
      </c>
      <c r="AG29" t="n">
        <v>10</v>
      </c>
      <c r="AH29" t="n">
        <v>127793.7152148786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13.2212</v>
      </c>
      <c r="E30" t="n">
        <v>7.56</v>
      </c>
      <c r="F30" t="n">
        <v>4.18</v>
      </c>
      <c r="G30" t="n">
        <v>31.38</v>
      </c>
      <c r="H30" t="n">
        <v>0.48</v>
      </c>
      <c r="I30" t="n">
        <v>8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71.12</v>
      </c>
      <c r="Q30" t="n">
        <v>203.56</v>
      </c>
      <c r="R30" t="n">
        <v>18.5</v>
      </c>
      <c r="S30" t="n">
        <v>13.05</v>
      </c>
      <c r="T30" t="n">
        <v>2416.73</v>
      </c>
      <c r="U30" t="n">
        <v>0.71</v>
      </c>
      <c r="V30" t="n">
        <v>0.89</v>
      </c>
      <c r="W30" t="n">
        <v>0.07000000000000001</v>
      </c>
      <c r="X30" t="n">
        <v>0.14</v>
      </c>
      <c r="Y30" t="n">
        <v>1</v>
      </c>
      <c r="Z30" t="n">
        <v>10</v>
      </c>
      <c r="AA30" t="n">
        <v>103.2019375135586</v>
      </c>
      <c r="AB30" t="n">
        <v>141.2054438541434</v>
      </c>
      <c r="AC30" t="n">
        <v>127.7289944758272</v>
      </c>
      <c r="AD30" t="n">
        <v>103201.9375135586</v>
      </c>
      <c r="AE30" t="n">
        <v>141205.4438541434</v>
      </c>
      <c r="AF30" t="n">
        <v>4.233317904303259e-06</v>
      </c>
      <c r="AG30" t="n">
        <v>10</v>
      </c>
      <c r="AH30" t="n">
        <v>127728.9944758272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13.2251</v>
      </c>
      <c r="E31" t="n">
        <v>7.56</v>
      </c>
      <c r="F31" t="n">
        <v>4.18</v>
      </c>
      <c r="G31" t="n">
        <v>31.36</v>
      </c>
      <c r="H31" t="n">
        <v>0.49</v>
      </c>
      <c r="I31" t="n">
        <v>8</v>
      </c>
      <c r="J31" t="n">
        <v>300.06</v>
      </c>
      <c r="K31" t="n">
        <v>61.2</v>
      </c>
      <c r="L31" t="n">
        <v>8.25</v>
      </c>
      <c r="M31" t="n">
        <v>6</v>
      </c>
      <c r="N31" t="n">
        <v>85.61</v>
      </c>
      <c r="O31" t="n">
        <v>37241.49</v>
      </c>
      <c r="P31" t="n">
        <v>70.90000000000001</v>
      </c>
      <c r="Q31" t="n">
        <v>203.6</v>
      </c>
      <c r="R31" t="n">
        <v>18.36</v>
      </c>
      <c r="S31" t="n">
        <v>13.05</v>
      </c>
      <c r="T31" t="n">
        <v>2343.25</v>
      </c>
      <c r="U31" t="n">
        <v>0.71</v>
      </c>
      <c r="V31" t="n">
        <v>0.89</v>
      </c>
      <c r="W31" t="n">
        <v>0.07000000000000001</v>
      </c>
      <c r="X31" t="n">
        <v>0.14</v>
      </c>
      <c r="Y31" t="n">
        <v>1</v>
      </c>
      <c r="Z31" t="n">
        <v>10</v>
      </c>
      <c r="AA31" t="n">
        <v>103.1019412951304</v>
      </c>
      <c r="AB31" t="n">
        <v>141.0686246165682</v>
      </c>
      <c r="AC31" t="n">
        <v>127.6052330742592</v>
      </c>
      <c r="AD31" t="n">
        <v>103101.9412951304</v>
      </c>
      <c r="AE31" t="n">
        <v>141068.6246165682</v>
      </c>
      <c r="AF31" t="n">
        <v>4.234566651756349e-06</v>
      </c>
      <c r="AG31" t="n">
        <v>10</v>
      </c>
      <c r="AH31" t="n">
        <v>127605.2330742592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13.3764</v>
      </c>
      <c r="E32" t="n">
        <v>7.48</v>
      </c>
      <c r="F32" t="n">
        <v>4.15</v>
      </c>
      <c r="G32" t="n">
        <v>35.57</v>
      </c>
      <c r="H32" t="n">
        <v>0.5</v>
      </c>
      <c r="I32" t="n">
        <v>7</v>
      </c>
      <c r="J32" t="n">
        <v>300.59</v>
      </c>
      <c r="K32" t="n">
        <v>61.2</v>
      </c>
      <c r="L32" t="n">
        <v>8.5</v>
      </c>
      <c r="M32" t="n">
        <v>5</v>
      </c>
      <c r="N32" t="n">
        <v>85.89</v>
      </c>
      <c r="O32" t="n">
        <v>37306.42</v>
      </c>
      <c r="P32" t="n">
        <v>70.25</v>
      </c>
      <c r="Q32" t="n">
        <v>203.56</v>
      </c>
      <c r="R32" t="n">
        <v>17.29</v>
      </c>
      <c r="S32" t="n">
        <v>13.05</v>
      </c>
      <c r="T32" t="n">
        <v>1814.89</v>
      </c>
      <c r="U32" t="n">
        <v>0.75</v>
      </c>
      <c r="V32" t="n">
        <v>0.9</v>
      </c>
      <c r="W32" t="n">
        <v>0.07000000000000001</v>
      </c>
      <c r="X32" t="n">
        <v>0.11</v>
      </c>
      <c r="Y32" t="n">
        <v>1</v>
      </c>
      <c r="Z32" t="n">
        <v>10</v>
      </c>
      <c r="AA32" t="n">
        <v>102.4553146601035</v>
      </c>
      <c r="AB32" t="n">
        <v>140.183881527371</v>
      </c>
      <c r="AC32" t="n">
        <v>126.8049286237499</v>
      </c>
      <c r="AD32" t="n">
        <v>102455.3146601035</v>
      </c>
      <c r="AE32" t="n">
        <v>140183.881527371</v>
      </c>
      <c r="AF32" t="n">
        <v>4.283011649103116e-06</v>
      </c>
      <c r="AG32" t="n">
        <v>10</v>
      </c>
      <c r="AH32" t="n">
        <v>126804.9286237499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13.4158</v>
      </c>
      <c r="E33" t="n">
        <v>7.45</v>
      </c>
      <c r="F33" t="n">
        <v>4.13</v>
      </c>
      <c r="G33" t="n">
        <v>35.38</v>
      </c>
      <c r="H33" t="n">
        <v>0.52</v>
      </c>
      <c r="I33" t="n">
        <v>7</v>
      </c>
      <c r="J33" t="n">
        <v>301.11</v>
      </c>
      <c r="K33" t="n">
        <v>61.2</v>
      </c>
      <c r="L33" t="n">
        <v>8.75</v>
      </c>
      <c r="M33" t="n">
        <v>5</v>
      </c>
      <c r="N33" t="n">
        <v>86.16</v>
      </c>
      <c r="O33" t="n">
        <v>37371.47</v>
      </c>
      <c r="P33" t="n">
        <v>69.84999999999999</v>
      </c>
      <c r="Q33" t="n">
        <v>203.56</v>
      </c>
      <c r="R33" t="n">
        <v>16.71</v>
      </c>
      <c r="S33" t="n">
        <v>13.05</v>
      </c>
      <c r="T33" t="n">
        <v>1522.93</v>
      </c>
      <c r="U33" t="n">
        <v>0.78</v>
      </c>
      <c r="V33" t="n">
        <v>0.91</v>
      </c>
      <c r="W33" t="n">
        <v>0.06</v>
      </c>
      <c r="X33" t="n">
        <v>0.09</v>
      </c>
      <c r="Y33" t="n">
        <v>1</v>
      </c>
      <c r="Z33" t="n">
        <v>10</v>
      </c>
      <c r="AA33" t="n">
        <v>102.1875757174468</v>
      </c>
      <c r="AB33" t="n">
        <v>139.8175492942198</v>
      </c>
      <c r="AC33" t="n">
        <v>126.47355862478</v>
      </c>
      <c r="AD33" t="n">
        <v>102187.5757174468</v>
      </c>
      <c r="AE33" t="n">
        <v>139817.5492942198</v>
      </c>
      <c r="AF33" t="n">
        <v>4.295627200295863e-06</v>
      </c>
      <c r="AG33" t="n">
        <v>10</v>
      </c>
      <c r="AH33" t="n">
        <v>126473.55862478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13.37</v>
      </c>
      <c r="E34" t="n">
        <v>7.48</v>
      </c>
      <c r="F34" t="n">
        <v>4.15</v>
      </c>
      <c r="G34" t="n">
        <v>35.6</v>
      </c>
      <c r="H34" t="n">
        <v>0.53</v>
      </c>
      <c r="I34" t="n">
        <v>7</v>
      </c>
      <c r="J34" t="n">
        <v>301.64</v>
      </c>
      <c r="K34" t="n">
        <v>61.2</v>
      </c>
      <c r="L34" t="n">
        <v>9</v>
      </c>
      <c r="M34" t="n">
        <v>5</v>
      </c>
      <c r="N34" t="n">
        <v>86.44</v>
      </c>
      <c r="O34" t="n">
        <v>37436.63</v>
      </c>
      <c r="P34" t="n">
        <v>70.25</v>
      </c>
      <c r="Q34" t="n">
        <v>203.56</v>
      </c>
      <c r="R34" t="n">
        <v>17.6</v>
      </c>
      <c r="S34" t="n">
        <v>13.05</v>
      </c>
      <c r="T34" t="n">
        <v>1972.13</v>
      </c>
      <c r="U34" t="n">
        <v>0.74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  <c r="AA34" t="n">
        <v>102.470327807729</v>
      </c>
      <c r="AB34" t="n">
        <v>140.2044231782857</v>
      </c>
      <c r="AC34" t="n">
        <v>126.8235098083316</v>
      </c>
      <c r="AD34" t="n">
        <v>102470.327807729</v>
      </c>
      <c r="AE34" t="n">
        <v>140204.4231782857</v>
      </c>
      <c r="AF34" t="n">
        <v>4.280962422513431e-06</v>
      </c>
      <c r="AG34" t="n">
        <v>10</v>
      </c>
      <c r="AH34" t="n">
        <v>126823.5098083316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13.3368</v>
      </c>
      <c r="E35" t="n">
        <v>7.5</v>
      </c>
      <c r="F35" t="n">
        <v>4.17</v>
      </c>
      <c r="G35" t="n">
        <v>35.76</v>
      </c>
      <c r="H35" t="n">
        <v>0.55</v>
      </c>
      <c r="I35" t="n">
        <v>7</v>
      </c>
      <c r="J35" t="n">
        <v>302.17</v>
      </c>
      <c r="K35" t="n">
        <v>61.2</v>
      </c>
      <c r="L35" t="n">
        <v>9.25</v>
      </c>
      <c r="M35" t="n">
        <v>5</v>
      </c>
      <c r="N35" t="n">
        <v>86.72</v>
      </c>
      <c r="O35" t="n">
        <v>37501.91</v>
      </c>
      <c r="P35" t="n">
        <v>70.54000000000001</v>
      </c>
      <c r="Q35" t="n">
        <v>203.56</v>
      </c>
      <c r="R35" t="n">
        <v>18.17</v>
      </c>
      <c r="S35" t="n">
        <v>13.05</v>
      </c>
      <c r="T35" t="n">
        <v>2253.8</v>
      </c>
      <c r="U35" t="n">
        <v>0.72</v>
      </c>
      <c r="V35" t="n">
        <v>0.9</v>
      </c>
      <c r="W35" t="n">
        <v>0.07000000000000001</v>
      </c>
      <c r="X35" t="n">
        <v>0.13</v>
      </c>
      <c r="Y35" t="n">
        <v>1</v>
      </c>
      <c r="Z35" t="n">
        <v>10</v>
      </c>
      <c r="AA35" t="n">
        <v>102.6802253842104</v>
      </c>
      <c r="AB35" t="n">
        <v>140.4916143024549</v>
      </c>
      <c r="AC35" t="n">
        <v>127.0832918146855</v>
      </c>
      <c r="AD35" t="n">
        <v>102680.2253842104</v>
      </c>
      <c r="AE35" t="n">
        <v>140491.6143024549</v>
      </c>
      <c r="AF35" t="n">
        <v>4.270332059579442e-06</v>
      </c>
      <c r="AG35" t="n">
        <v>10</v>
      </c>
      <c r="AH35" t="n">
        <v>127083.2918146855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13.3551</v>
      </c>
      <c r="E36" t="n">
        <v>7.49</v>
      </c>
      <c r="F36" t="n">
        <v>4.16</v>
      </c>
      <c r="G36" t="n">
        <v>35.67</v>
      </c>
      <c r="H36" t="n">
        <v>0.5600000000000001</v>
      </c>
      <c r="I36" t="n">
        <v>7</v>
      </c>
      <c r="J36" t="n">
        <v>302.7</v>
      </c>
      <c r="K36" t="n">
        <v>61.2</v>
      </c>
      <c r="L36" t="n">
        <v>9.5</v>
      </c>
      <c r="M36" t="n">
        <v>5</v>
      </c>
      <c r="N36" t="n">
        <v>87</v>
      </c>
      <c r="O36" t="n">
        <v>37567.32</v>
      </c>
      <c r="P36" t="n">
        <v>70.19</v>
      </c>
      <c r="Q36" t="n">
        <v>203.56</v>
      </c>
      <c r="R36" t="n">
        <v>17.83</v>
      </c>
      <c r="S36" t="n">
        <v>13.05</v>
      </c>
      <c r="T36" t="n">
        <v>2082.9</v>
      </c>
      <c r="U36" t="n">
        <v>0.73</v>
      </c>
      <c r="V36" t="n">
        <v>0.9</v>
      </c>
      <c r="W36" t="n">
        <v>0.06</v>
      </c>
      <c r="X36" t="n">
        <v>0.12</v>
      </c>
      <c r="Y36" t="n">
        <v>1</v>
      </c>
      <c r="Z36" t="n">
        <v>10</v>
      </c>
      <c r="AA36" t="n">
        <v>102.4876048168208</v>
      </c>
      <c r="AB36" t="n">
        <v>140.2280623443328</v>
      </c>
      <c r="AC36" t="n">
        <v>126.844892885549</v>
      </c>
      <c r="AD36" t="n">
        <v>102487.6048168208</v>
      </c>
      <c r="AE36" t="n">
        <v>140228.0623443328</v>
      </c>
      <c r="AF36" t="n">
        <v>4.276191566859322e-06</v>
      </c>
      <c r="AG36" t="n">
        <v>10</v>
      </c>
      <c r="AH36" t="n">
        <v>126844.892885549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13.3467</v>
      </c>
      <c r="E37" t="n">
        <v>7.49</v>
      </c>
      <c r="F37" t="n">
        <v>4.17</v>
      </c>
      <c r="G37" t="n">
        <v>35.71</v>
      </c>
      <c r="H37" t="n">
        <v>0.57</v>
      </c>
      <c r="I37" t="n">
        <v>7</v>
      </c>
      <c r="J37" t="n">
        <v>303.23</v>
      </c>
      <c r="K37" t="n">
        <v>61.2</v>
      </c>
      <c r="L37" t="n">
        <v>9.75</v>
      </c>
      <c r="M37" t="n">
        <v>5</v>
      </c>
      <c r="N37" t="n">
        <v>87.28</v>
      </c>
      <c r="O37" t="n">
        <v>37632.84</v>
      </c>
      <c r="P37" t="n">
        <v>70.05</v>
      </c>
      <c r="Q37" t="n">
        <v>203.56</v>
      </c>
      <c r="R37" t="n">
        <v>18.01</v>
      </c>
      <c r="S37" t="n">
        <v>13.05</v>
      </c>
      <c r="T37" t="n">
        <v>2174.79</v>
      </c>
      <c r="U37" t="n">
        <v>0.72</v>
      </c>
      <c r="V37" t="n">
        <v>0.9</v>
      </c>
      <c r="W37" t="n">
        <v>0.06</v>
      </c>
      <c r="X37" t="n">
        <v>0.13</v>
      </c>
      <c r="Y37" t="n">
        <v>1</v>
      </c>
      <c r="Z37" t="n">
        <v>10</v>
      </c>
      <c r="AA37" t="n">
        <v>102.4570028639827</v>
      </c>
      <c r="AB37" t="n">
        <v>140.186191402397</v>
      </c>
      <c r="AC37" t="n">
        <v>126.8070180475453</v>
      </c>
      <c r="AD37" t="n">
        <v>102457.0028639827</v>
      </c>
      <c r="AE37" t="n">
        <v>140186.1914023969</v>
      </c>
      <c r="AF37" t="n">
        <v>4.27350195696036e-06</v>
      </c>
      <c r="AG37" t="n">
        <v>10</v>
      </c>
      <c r="AH37" t="n">
        <v>126807.0180475453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13.4922</v>
      </c>
      <c r="E38" t="n">
        <v>7.41</v>
      </c>
      <c r="F38" t="n">
        <v>4.14</v>
      </c>
      <c r="G38" t="n">
        <v>41.39</v>
      </c>
      <c r="H38" t="n">
        <v>0.59</v>
      </c>
      <c r="I38" t="n">
        <v>6</v>
      </c>
      <c r="J38" t="n">
        <v>303.76</v>
      </c>
      <c r="K38" t="n">
        <v>61.2</v>
      </c>
      <c r="L38" t="n">
        <v>10</v>
      </c>
      <c r="M38" t="n">
        <v>4</v>
      </c>
      <c r="N38" t="n">
        <v>87.56999999999999</v>
      </c>
      <c r="O38" t="n">
        <v>37698.48</v>
      </c>
      <c r="P38" t="n">
        <v>69.39</v>
      </c>
      <c r="Q38" t="n">
        <v>203.56</v>
      </c>
      <c r="R38" t="n">
        <v>17.12</v>
      </c>
      <c r="S38" t="n">
        <v>13.05</v>
      </c>
      <c r="T38" t="n">
        <v>1735.66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101.8326080737557</v>
      </c>
      <c r="AB38" t="n">
        <v>139.3318669040546</v>
      </c>
      <c r="AC38" t="n">
        <v>126.0342290802725</v>
      </c>
      <c r="AD38" t="n">
        <v>101832.6080737556</v>
      </c>
      <c r="AE38" t="n">
        <v>139331.8669040546</v>
      </c>
      <c r="AF38" t="n">
        <v>4.320089842710226e-06</v>
      </c>
      <c r="AG38" t="n">
        <v>10</v>
      </c>
      <c r="AH38" t="n">
        <v>126034.2290802725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13.4927</v>
      </c>
      <c r="E39" t="n">
        <v>7.41</v>
      </c>
      <c r="F39" t="n">
        <v>4.14</v>
      </c>
      <c r="G39" t="n">
        <v>41.39</v>
      </c>
      <c r="H39" t="n">
        <v>0.6</v>
      </c>
      <c r="I39" t="n">
        <v>6</v>
      </c>
      <c r="J39" t="n">
        <v>304.3</v>
      </c>
      <c r="K39" t="n">
        <v>61.2</v>
      </c>
      <c r="L39" t="n">
        <v>10.25</v>
      </c>
      <c r="M39" t="n">
        <v>4</v>
      </c>
      <c r="N39" t="n">
        <v>87.84999999999999</v>
      </c>
      <c r="O39" t="n">
        <v>37764.25</v>
      </c>
      <c r="P39" t="n">
        <v>69.34999999999999</v>
      </c>
      <c r="Q39" t="n">
        <v>203.56</v>
      </c>
      <c r="R39" t="n">
        <v>17.06</v>
      </c>
      <c r="S39" t="n">
        <v>13.05</v>
      </c>
      <c r="T39" t="n">
        <v>1702.83</v>
      </c>
      <c r="U39" t="n">
        <v>0.77</v>
      </c>
      <c r="V39" t="n">
        <v>0.9</v>
      </c>
      <c r="W39" t="n">
        <v>0.06</v>
      </c>
      <c r="X39" t="n">
        <v>0.1</v>
      </c>
      <c r="Y39" t="n">
        <v>1</v>
      </c>
      <c r="Z39" t="n">
        <v>10</v>
      </c>
      <c r="AA39" t="n">
        <v>101.8153358679524</v>
      </c>
      <c r="AB39" t="n">
        <v>139.3082343100787</v>
      </c>
      <c r="AC39" t="n">
        <v>126.0128519478971</v>
      </c>
      <c r="AD39" t="n">
        <v>101815.3358679524</v>
      </c>
      <c r="AE39" t="n">
        <v>139308.2343100788</v>
      </c>
      <c r="AF39" t="n">
        <v>4.320249938537544e-06</v>
      </c>
      <c r="AG39" t="n">
        <v>10</v>
      </c>
      <c r="AH39" t="n">
        <v>126012.8519478971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13.4867</v>
      </c>
      <c r="E40" t="n">
        <v>7.41</v>
      </c>
      <c r="F40" t="n">
        <v>4.14</v>
      </c>
      <c r="G40" t="n">
        <v>41.42</v>
      </c>
      <c r="H40" t="n">
        <v>0.61</v>
      </c>
      <c r="I40" t="n">
        <v>6</v>
      </c>
      <c r="J40" t="n">
        <v>304.83</v>
      </c>
      <c r="K40" t="n">
        <v>61.2</v>
      </c>
      <c r="L40" t="n">
        <v>10.5</v>
      </c>
      <c r="M40" t="n">
        <v>4</v>
      </c>
      <c r="N40" t="n">
        <v>88.13</v>
      </c>
      <c r="O40" t="n">
        <v>37830.13</v>
      </c>
      <c r="P40" t="n">
        <v>69.52</v>
      </c>
      <c r="Q40" t="n">
        <v>203.56</v>
      </c>
      <c r="R40" t="n">
        <v>17.19</v>
      </c>
      <c r="S40" t="n">
        <v>13.05</v>
      </c>
      <c r="T40" t="n">
        <v>1771.96</v>
      </c>
      <c r="U40" t="n">
        <v>0.76</v>
      </c>
      <c r="V40" t="n">
        <v>0.9</v>
      </c>
      <c r="W40" t="n">
        <v>0.06</v>
      </c>
      <c r="X40" t="n">
        <v>0.1</v>
      </c>
      <c r="Y40" t="n">
        <v>1</v>
      </c>
      <c r="Z40" t="n">
        <v>10</v>
      </c>
      <c r="AA40" t="n">
        <v>101.8976001361499</v>
      </c>
      <c r="AB40" t="n">
        <v>139.4207919110699</v>
      </c>
      <c r="AC40" t="n">
        <v>126.1146672094253</v>
      </c>
      <c r="AD40" t="n">
        <v>101897.60013615</v>
      </c>
      <c r="AE40" t="n">
        <v>139420.7919110699</v>
      </c>
      <c r="AF40" t="n">
        <v>4.318328788609716e-06</v>
      </c>
      <c r="AG40" t="n">
        <v>10</v>
      </c>
      <c r="AH40" t="n">
        <v>126114.6672094253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13.4933</v>
      </c>
      <c r="E41" t="n">
        <v>7.41</v>
      </c>
      <c r="F41" t="n">
        <v>4.14</v>
      </c>
      <c r="G41" t="n">
        <v>41.39</v>
      </c>
      <c r="H41" t="n">
        <v>0.63</v>
      </c>
      <c r="I41" t="n">
        <v>6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69.41</v>
      </c>
      <c r="Q41" t="n">
        <v>203.56</v>
      </c>
      <c r="R41" t="n">
        <v>17.09</v>
      </c>
      <c r="S41" t="n">
        <v>13.05</v>
      </c>
      <c r="T41" t="n">
        <v>1719.36</v>
      </c>
      <c r="U41" t="n">
        <v>0.76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101.8381681965204</v>
      </c>
      <c r="AB41" t="n">
        <v>139.3394745093166</v>
      </c>
      <c r="AC41" t="n">
        <v>126.0411106263657</v>
      </c>
      <c r="AD41" t="n">
        <v>101838.1681965204</v>
      </c>
      <c r="AE41" t="n">
        <v>139339.4745093166</v>
      </c>
      <c r="AF41" t="n">
        <v>4.320442053530327e-06</v>
      </c>
      <c r="AG41" t="n">
        <v>10</v>
      </c>
      <c r="AH41" t="n">
        <v>126041.1106263657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13.4912</v>
      </c>
      <c r="E42" t="n">
        <v>7.41</v>
      </c>
      <c r="F42" t="n">
        <v>4.14</v>
      </c>
      <c r="G42" t="n">
        <v>41.4</v>
      </c>
      <c r="H42" t="n">
        <v>0.64</v>
      </c>
      <c r="I42" t="n">
        <v>6</v>
      </c>
      <c r="J42" t="n">
        <v>305.9</v>
      </c>
      <c r="K42" t="n">
        <v>61.2</v>
      </c>
      <c r="L42" t="n">
        <v>11</v>
      </c>
      <c r="M42" t="n">
        <v>4</v>
      </c>
      <c r="N42" t="n">
        <v>88.7</v>
      </c>
      <c r="O42" t="n">
        <v>37962.28</v>
      </c>
      <c r="P42" t="n">
        <v>69.45999999999999</v>
      </c>
      <c r="Q42" t="n">
        <v>203.57</v>
      </c>
      <c r="R42" t="n">
        <v>17.1</v>
      </c>
      <c r="S42" t="n">
        <v>13.05</v>
      </c>
      <c r="T42" t="n">
        <v>1727.02</v>
      </c>
      <c r="U42" t="n">
        <v>0.76</v>
      </c>
      <c r="V42" t="n">
        <v>0.9</v>
      </c>
      <c r="W42" t="n">
        <v>0.06</v>
      </c>
      <c r="X42" t="n">
        <v>0.1</v>
      </c>
      <c r="Y42" t="n">
        <v>1</v>
      </c>
      <c r="Z42" t="n">
        <v>10</v>
      </c>
      <c r="AA42" t="n">
        <v>101.8631226163325</v>
      </c>
      <c r="AB42" t="n">
        <v>139.3736182474148</v>
      </c>
      <c r="AC42" t="n">
        <v>126.0719957340208</v>
      </c>
      <c r="AD42" t="n">
        <v>101863.1226163325</v>
      </c>
      <c r="AE42" t="n">
        <v>139373.6182474148</v>
      </c>
      <c r="AF42" t="n">
        <v>4.319769651055587e-06</v>
      </c>
      <c r="AG42" t="n">
        <v>10</v>
      </c>
      <c r="AH42" t="n">
        <v>126071.9957340208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13.513</v>
      </c>
      <c r="E43" t="n">
        <v>7.4</v>
      </c>
      <c r="F43" t="n">
        <v>4.13</v>
      </c>
      <c r="G43" t="n">
        <v>41.28</v>
      </c>
      <c r="H43" t="n">
        <v>0.65</v>
      </c>
      <c r="I43" t="n">
        <v>6</v>
      </c>
      <c r="J43" t="n">
        <v>306.44</v>
      </c>
      <c r="K43" t="n">
        <v>61.2</v>
      </c>
      <c r="L43" t="n">
        <v>11.25</v>
      </c>
      <c r="M43" t="n">
        <v>4</v>
      </c>
      <c r="N43" t="n">
        <v>88.98999999999999</v>
      </c>
      <c r="O43" t="n">
        <v>38028.53</v>
      </c>
      <c r="P43" t="n">
        <v>69.15000000000001</v>
      </c>
      <c r="Q43" t="n">
        <v>203.56</v>
      </c>
      <c r="R43" t="n">
        <v>16.6</v>
      </c>
      <c r="S43" t="n">
        <v>13.05</v>
      </c>
      <c r="T43" t="n">
        <v>1474.43</v>
      </c>
      <c r="U43" t="n">
        <v>0.79</v>
      </c>
      <c r="V43" t="n">
        <v>0.91</v>
      </c>
      <c r="W43" t="n">
        <v>0.07000000000000001</v>
      </c>
      <c r="X43" t="n">
        <v>0.09</v>
      </c>
      <c r="Y43" t="n">
        <v>1</v>
      </c>
      <c r="Z43" t="n">
        <v>10</v>
      </c>
      <c r="AA43" t="n">
        <v>101.6819981541811</v>
      </c>
      <c r="AB43" t="n">
        <v>139.1257957676521</v>
      </c>
      <c r="AC43" t="n">
        <v>125.8478250839055</v>
      </c>
      <c r="AD43" t="n">
        <v>101681.9981541811</v>
      </c>
      <c r="AE43" t="n">
        <v>139125.795767652</v>
      </c>
      <c r="AF43" t="n">
        <v>4.326749829126702e-06</v>
      </c>
      <c r="AG43" t="n">
        <v>10</v>
      </c>
      <c r="AH43" t="n">
        <v>125847.8250839055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13.5282</v>
      </c>
      <c r="E44" t="n">
        <v>7.39</v>
      </c>
      <c r="F44" t="n">
        <v>4.12</v>
      </c>
      <c r="G44" t="n">
        <v>41.19</v>
      </c>
      <c r="H44" t="n">
        <v>0.67</v>
      </c>
      <c r="I44" t="n">
        <v>6</v>
      </c>
      <c r="J44" t="n">
        <v>306.98</v>
      </c>
      <c r="K44" t="n">
        <v>61.2</v>
      </c>
      <c r="L44" t="n">
        <v>11.5</v>
      </c>
      <c r="M44" t="n">
        <v>4</v>
      </c>
      <c r="N44" t="n">
        <v>89.28</v>
      </c>
      <c r="O44" t="n">
        <v>38094.91</v>
      </c>
      <c r="P44" t="n">
        <v>68.75</v>
      </c>
      <c r="Q44" t="n">
        <v>203.56</v>
      </c>
      <c r="R44" t="n">
        <v>16.49</v>
      </c>
      <c r="S44" t="n">
        <v>13.05</v>
      </c>
      <c r="T44" t="n">
        <v>1421.74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101.4800889541954</v>
      </c>
      <c r="AB44" t="n">
        <v>138.8495346926266</v>
      </c>
      <c r="AC44" t="n">
        <v>125.5979299781455</v>
      </c>
      <c r="AD44" t="n">
        <v>101480.0889541954</v>
      </c>
      <c r="AE44" t="n">
        <v>138849.5346926266</v>
      </c>
      <c r="AF44" t="n">
        <v>4.331616742277204e-06</v>
      </c>
      <c r="AG44" t="n">
        <v>10</v>
      </c>
      <c r="AH44" t="n">
        <v>125597.9299781455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13.4943</v>
      </c>
      <c r="E45" t="n">
        <v>7.41</v>
      </c>
      <c r="F45" t="n">
        <v>4.14</v>
      </c>
      <c r="G45" t="n">
        <v>41.38</v>
      </c>
      <c r="H45" t="n">
        <v>0.68</v>
      </c>
      <c r="I45" t="n">
        <v>6</v>
      </c>
      <c r="J45" t="n">
        <v>307.52</v>
      </c>
      <c r="K45" t="n">
        <v>61.2</v>
      </c>
      <c r="L45" t="n">
        <v>11.75</v>
      </c>
      <c r="M45" t="n">
        <v>4</v>
      </c>
      <c r="N45" t="n">
        <v>89.56999999999999</v>
      </c>
      <c r="O45" t="n">
        <v>38161.42</v>
      </c>
      <c r="P45" t="n">
        <v>68.89</v>
      </c>
      <c r="Q45" t="n">
        <v>203.57</v>
      </c>
      <c r="R45" t="n">
        <v>17.13</v>
      </c>
      <c r="S45" t="n">
        <v>13.05</v>
      </c>
      <c r="T45" t="n">
        <v>1741.23</v>
      </c>
      <c r="U45" t="n">
        <v>0.76</v>
      </c>
      <c r="V45" t="n">
        <v>0.9</v>
      </c>
      <c r="W45" t="n">
        <v>0.06</v>
      </c>
      <c r="X45" t="n">
        <v>0.1</v>
      </c>
      <c r="Y45" t="n">
        <v>1</v>
      </c>
      <c r="Z45" t="n">
        <v>10</v>
      </c>
      <c r="AA45" t="n">
        <v>101.6261850101331</v>
      </c>
      <c r="AB45" t="n">
        <v>139.0494297616635</v>
      </c>
      <c r="AC45" t="n">
        <v>125.7787473423481</v>
      </c>
      <c r="AD45" t="n">
        <v>101626.1850101331</v>
      </c>
      <c r="AE45" t="n">
        <v>139049.4297616635</v>
      </c>
      <c r="AF45" t="n">
        <v>4.320762245184966e-06</v>
      </c>
      <c r="AG45" t="n">
        <v>10</v>
      </c>
      <c r="AH45" t="n">
        <v>125778.7473423481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13.4725</v>
      </c>
      <c r="E46" t="n">
        <v>7.42</v>
      </c>
      <c r="F46" t="n">
        <v>4.15</v>
      </c>
      <c r="G46" t="n">
        <v>41.5</v>
      </c>
      <c r="H46" t="n">
        <v>0.6899999999999999</v>
      </c>
      <c r="I46" t="n">
        <v>6</v>
      </c>
      <c r="J46" t="n">
        <v>308.06</v>
      </c>
      <c r="K46" t="n">
        <v>61.2</v>
      </c>
      <c r="L46" t="n">
        <v>12</v>
      </c>
      <c r="M46" t="n">
        <v>4</v>
      </c>
      <c r="N46" t="n">
        <v>89.86</v>
      </c>
      <c r="O46" t="n">
        <v>38228.06</v>
      </c>
      <c r="P46" t="n">
        <v>68.97</v>
      </c>
      <c r="Q46" t="n">
        <v>203.56</v>
      </c>
      <c r="R46" t="n">
        <v>17.5</v>
      </c>
      <c r="S46" t="n">
        <v>13.05</v>
      </c>
      <c r="T46" t="n">
        <v>1926.65</v>
      </c>
      <c r="U46" t="n">
        <v>0.75</v>
      </c>
      <c r="V46" t="n">
        <v>0.9</v>
      </c>
      <c r="W46" t="n">
        <v>0.06</v>
      </c>
      <c r="X46" t="n">
        <v>0.11</v>
      </c>
      <c r="Y46" t="n">
        <v>1</v>
      </c>
      <c r="Z46" t="n">
        <v>10</v>
      </c>
      <c r="AA46" t="n">
        <v>101.7145664647136</v>
      </c>
      <c r="AB46" t="n">
        <v>139.1703571669351</v>
      </c>
      <c r="AC46" t="n">
        <v>125.8881336057833</v>
      </c>
      <c r="AD46" t="n">
        <v>101714.5664647136</v>
      </c>
      <c r="AE46" t="n">
        <v>139170.3571669351</v>
      </c>
      <c r="AF46" t="n">
        <v>4.313782067113853e-06</v>
      </c>
      <c r="AG46" t="n">
        <v>10</v>
      </c>
      <c r="AH46" t="n">
        <v>125888.1336057833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13.6271</v>
      </c>
      <c r="E47" t="n">
        <v>7.34</v>
      </c>
      <c r="F47" t="n">
        <v>4.12</v>
      </c>
      <c r="G47" t="n">
        <v>49.44</v>
      </c>
      <c r="H47" t="n">
        <v>0.71</v>
      </c>
      <c r="I47" t="n">
        <v>5</v>
      </c>
      <c r="J47" t="n">
        <v>308.6</v>
      </c>
      <c r="K47" t="n">
        <v>61.2</v>
      </c>
      <c r="L47" t="n">
        <v>12.25</v>
      </c>
      <c r="M47" t="n">
        <v>3</v>
      </c>
      <c r="N47" t="n">
        <v>90.15000000000001</v>
      </c>
      <c r="O47" t="n">
        <v>38294.82</v>
      </c>
      <c r="P47" t="n">
        <v>68.19</v>
      </c>
      <c r="Q47" t="n">
        <v>203.56</v>
      </c>
      <c r="R47" t="n">
        <v>16.46</v>
      </c>
      <c r="S47" t="n">
        <v>13.05</v>
      </c>
      <c r="T47" t="n">
        <v>1409.81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101.035908783634</v>
      </c>
      <c r="AB47" t="n">
        <v>138.2417877874186</v>
      </c>
      <c r="AC47" t="n">
        <v>125.0481855845922</v>
      </c>
      <c r="AD47" t="n">
        <v>101035.908783634</v>
      </c>
      <c r="AE47" t="n">
        <v>138241.7877874186</v>
      </c>
      <c r="AF47" t="n">
        <v>4.363283696920926e-06</v>
      </c>
      <c r="AG47" t="n">
        <v>10</v>
      </c>
      <c r="AH47" t="n">
        <v>125048.1855845922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13.6343</v>
      </c>
      <c r="E48" t="n">
        <v>7.33</v>
      </c>
      <c r="F48" t="n">
        <v>4.12</v>
      </c>
      <c r="G48" t="n">
        <v>49.39</v>
      </c>
      <c r="H48" t="n">
        <v>0.72</v>
      </c>
      <c r="I48" t="n">
        <v>5</v>
      </c>
      <c r="J48" t="n">
        <v>309.14</v>
      </c>
      <c r="K48" t="n">
        <v>61.2</v>
      </c>
      <c r="L48" t="n">
        <v>12.5</v>
      </c>
      <c r="M48" t="n">
        <v>3</v>
      </c>
      <c r="N48" t="n">
        <v>90.44</v>
      </c>
      <c r="O48" t="n">
        <v>38361.7</v>
      </c>
      <c r="P48" t="n">
        <v>68.2</v>
      </c>
      <c r="Q48" t="n">
        <v>203.56</v>
      </c>
      <c r="R48" t="n">
        <v>16.39</v>
      </c>
      <c r="S48" t="n">
        <v>13.05</v>
      </c>
      <c r="T48" t="n">
        <v>1373.4</v>
      </c>
      <c r="U48" t="n">
        <v>0.8</v>
      </c>
      <c r="V48" t="n">
        <v>0.91</v>
      </c>
      <c r="W48" t="n">
        <v>0.06</v>
      </c>
      <c r="X48" t="n">
        <v>0.08</v>
      </c>
      <c r="Y48" t="n">
        <v>1</v>
      </c>
      <c r="Z48" t="n">
        <v>10</v>
      </c>
      <c r="AA48" t="n">
        <v>101.0240873334133</v>
      </c>
      <c r="AB48" t="n">
        <v>138.2256131577012</v>
      </c>
      <c r="AC48" t="n">
        <v>125.0335546388338</v>
      </c>
      <c r="AD48" t="n">
        <v>101024.0873334133</v>
      </c>
      <c r="AE48" t="n">
        <v>138225.6131577012</v>
      </c>
      <c r="AF48" t="n">
        <v>4.365589076834321e-06</v>
      </c>
      <c r="AG48" t="n">
        <v>10</v>
      </c>
      <c r="AH48" t="n">
        <v>125033.5546388338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13.6209</v>
      </c>
      <c r="E49" t="n">
        <v>7.34</v>
      </c>
      <c r="F49" t="n">
        <v>4.12</v>
      </c>
      <c r="G49" t="n">
        <v>49.48</v>
      </c>
      <c r="H49" t="n">
        <v>0.73</v>
      </c>
      <c r="I49" t="n">
        <v>5</v>
      </c>
      <c r="J49" t="n">
        <v>309.68</v>
      </c>
      <c r="K49" t="n">
        <v>61.2</v>
      </c>
      <c r="L49" t="n">
        <v>12.75</v>
      </c>
      <c r="M49" t="n">
        <v>3</v>
      </c>
      <c r="N49" t="n">
        <v>90.73999999999999</v>
      </c>
      <c r="O49" t="n">
        <v>38428.72</v>
      </c>
      <c r="P49" t="n">
        <v>68.37</v>
      </c>
      <c r="Q49" t="n">
        <v>203.56</v>
      </c>
      <c r="R49" t="n">
        <v>16.62</v>
      </c>
      <c r="S49" t="n">
        <v>13.05</v>
      </c>
      <c r="T49" t="n">
        <v>1490.44</v>
      </c>
      <c r="U49" t="n">
        <v>0.79</v>
      </c>
      <c r="V49" t="n">
        <v>0.91</v>
      </c>
      <c r="W49" t="n">
        <v>0.06</v>
      </c>
      <c r="X49" t="n">
        <v>0.08</v>
      </c>
      <c r="Y49" t="n">
        <v>1</v>
      </c>
      <c r="Z49" t="n">
        <v>10</v>
      </c>
      <c r="AA49" t="n">
        <v>101.1214541828829</v>
      </c>
      <c r="AB49" t="n">
        <v>138.3588347766676</v>
      </c>
      <c r="AC49" t="n">
        <v>125.1540617734639</v>
      </c>
      <c r="AD49" t="n">
        <v>101121.4541828829</v>
      </c>
      <c r="AE49" t="n">
        <v>138358.8347766676</v>
      </c>
      <c r="AF49" t="n">
        <v>4.361298508662169e-06</v>
      </c>
      <c r="AG49" t="n">
        <v>10</v>
      </c>
      <c r="AH49" t="n">
        <v>125154.0617734639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13.6281</v>
      </c>
      <c r="E50" t="n">
        <v>7.34</v>
      </c>
      <c r="F50" t="n">
        <v>4.12</v>
      </c>
      <c r="G50" t="n">
        <v>49.43</v>
      </c>
      <c r="H50" t="n">
        <v>0.75</v>
      </c>
      <c r="I50" t="n">
        <v>5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68.43000000000001</v>
      </c>
      <c r="Q50" t="n">
        <v>203.57</v>
      </c>
      <c r="R50" t="n">
        <v>16.47</v>
      </c>
      <c r="S50" t="n">
        <v>13.05</v>
      </c>
      <c r="T50" t="n">
        <v>1414.62</v>
      </c>
      <c r="U50" t="n">
        <v>0.79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101.1295481066676</v>
      </c>
      <c r="AB50" t="n">
        <v>138.3699092402686</v>
      </c>
      <c r="AC50" t="n">
        <v>125.1640793058018</v>
      </c>
      <c r="AD50" t="n">
        <v>101129.5481066676</v>
      </c>
      <c r="AE50" t="n">
        <v>138369.9092402685</v>
      </c>
      <c r="AF50" t="n">
        <v>4.363603888575565e-06</v>
      </c>
      <c r="AG50" t="n">
        <v>10</v>
      </c>
      <c r="AH50" t="n">
        <v>125164.0793058018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13.6343</v>
      </c>
      <c r="E51" t="n">
        <v>7.33</v>
      </c>
      <c r="F51" t="n">
        <v>4.12</v>
      </c>
      <c r="G51" t="n">
        <v>49.39</v>
      </c>
      <c r="H51" t="n">
        <v>0.76</v>
      </c>
      <c r="I51" t="n">
        <v>5</v>
      </c>
      <c r="J51" t="n">
        <v>310.77</v>
      </c>
      <c r="K51" t="n">
        <v>61.2</v>
      </c>
      <c r="L51" t="n">
        <v>13.25</v>
      </c>
      <c r="M51" t="n">
        <v>3</v>
      </c>
      <c r="N51" t="n">
        <v>91.33</v>
      </c>
      <c r="O51" t="n">
        <v>38563.14</v>
      </c>
      <c r="P51" t="n">
        <v>68.38</v>
      </c>
      <c r="Q51" t="n">
        <v>203.56</v>
      </c>
      <c r="R51" t="n">
        <v>16.35</v>
      </c>
      <c r="S51" t="n">
        <v>13.05</v>
      </c>
      <c r="T51" t="n">
        <v>1354.76</v>
      </c>
      <c r="U51" t="n">
        <v>0.8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101.095932058999</v>
      </c>
      <c r="AB51" t="n">
        <v>138.323914280813</v>
      </c>
      <c r="AC51" t="n">
        <v>125.1224740407224</v>
      </c>
      <c r="AD51" t="n">
        <v>101095.932058999</v>
      </c>
      <c r="AE51" t="n">
        <v>138323.914280813</v>
      </c>
      <c r="AF51" t="n">
        <v>4.365589076834321e-06</v>
      </c>
      <c r="AG51" t="n">
        <v>10</v>
      </c>
      <c r="AH51" t="n">
        <v>125122.4740407224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13.6302</v>
      </c>
      <c r="E52" t="n">
        <v>7.34</v>
      </c>
      <c r="F52" t="n">
        <v>4.12</v>
      </c>
      <c r="G52" t="n">
        <v>49.42</v>
      </c>
      <c r="H52" t="n">
        <v>0.77</v>
      </c>
      <c r="I52" t="n">
        <v>5</v>
      </c>
      <c r="J52" t="n">
        <v>311.32</v>
      </c>
      <c r="K52" t="n">
        <v>61.2</v>
      </c>
      <c r="L52" t="n">
        <v>13.5</v>
      </c>
      <c r="M52" t="n">
        <v>3</v>
      </c>
      <c r="N52" t="n">
        <v>91.62</v>
      </c>
      <c r="O52" t="n">
        <v>38630.55</v>
      </c>
      <c r="P52" t="n">
        <v>68.39</v>
      </c>
      <c r="Q52" t="n">
        <v>203.56</v>
      </c>
      <c r="R52" t="n">
        <v>16.44</v>
      </c>
      <c r="S52" t="n">
        <v>13.05</v>
      </c>
      <c r="T52" t="n">
        <v>1400.5</v>
      </c>
      <c r="U52" t="n">
        <v>0.79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101.1089499217026</v>
      </c>
      <c r="AB52" t="n">
        <v>138.3417258948716</v>
      </c>
      <c r="AC52" t="n">
        <v>125.138585739334</v>
      </c>
      <c r="AD52" t="n">
        <v>101108.9499217026</v>
      </c>
      <c r="AE52" t="n">
        <v>138341.7258948716</v>
      </c>
      <c r="AF52" t="n">
        <v>4.364276291050305e-06</v>
      </c>
      <c r="AG52" t="n">
        <v>10</v>
      </c>
      <c r="AH52" t="n">
        <v>125138.585739334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13.6379</v>
      </c>
      <c r="E53" t="n">
        <v>7.33</v>
      </c>
      <c r="F53" t="n">
        <v>4.11</v>
      </c>
      <c r="G53" t="n">
        <v>49.37</v>
      </c>
      <c r="H53" t="n">
        <v>0.79</v>
      </c>
      <c r="I53" t="n">
        <v>5</v>
      </c>
      <c r="J53" t="n">
        <v>311.87</v>
      </c>
      <c r="K53" t="n">
        <v>61.2</v>
      </c>
      <c r="L53" t="n">
        <v>13.75</v>
      </c>
      <c r="M53" t="n">
        <v>3</v>
      </c>
      <c r="N53" t="n">
        <v>91.92</v>
      </c>
      <c r="O53" t="n">
        <v>38698.21</v>
      </c>
      <c r="P53" t="n">
        <v>68.28</v>
      </c>
      <c r="Q53" t="n">
        <v>203.56</v>
      </c>
      <c r="R53" t="n">
        <v>16.23</v>
      </c>
      <c r="S53" t="n">
        <v>13.05</v>
      </c>
      <c r="T53" t="n">
        <v>1293.31</v>
      </c>
      <c r="U53" t="n">
        <v>0.8</v>
      </c>
      <c r="V53" t="n">
        <v>0.91</v>
      </c>
      <c r="W53" t="n">
        <v>0.06</v>
      </c>
      <c r="X53" t="n">
        <v>0.07000000000000001</v>
      </c>
      <c r="Y53" t="n">
        <v>1</v>
      </c>
      <c r="Z53" t="n">
        <v>10</v>
      </c>
      <c r="AA53" t="n">
        <v>101.0415303094899</v>
      </c>
      <c r="AB53" t="n">
        <v>138.2494794070989</v>
      </c>
      <c r="AC53" t="n">
        <v>125.0551431268855</v>
      </c>
      <c r="AD53" t="n">
        <v>101041.5303094899</v>
      </c>
      <c r="AE53" t="n">
        <v>138249.4794070989</v>
      </c>
      <c r="AF53" t="n">
        <v>4.366741766791019e-06</v>
      </c>
      <c r="AG53" t="n">
        <v>10</v>
      </c>
      <c r="AH53" t="n">
        <v>125055.1431268855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13.6576</v>
      </c>
      <c r="E54" t="n">
        <v>7.32</v>
      </c>
      <c r="F54" t="n">
        <v>4.1</v>
      </c>
      <c r="G54" t="n">
        <v>49.24</v>
      </c>
      <c r="H54" t="n">
        <v>0.8</v>
      </c>
      <c r="I54" t="n">
        <v>5</v>
      </c>
      <c r="J54" t="n">
        <v>312.42</v>
      </c>
      <c r="K54" t="n">
        <v>61.2</v>
      </c>
      <c r="L54" t="n">
        <v>14</v>
      </c>
      <c r="M54" t="n">
        <v>3</v>
      </c>
      <c r="N54" t="n">
        <v>92.22</v>
      </c>
      <c r="O54" t="n">
        <v>38765.89</v>
      </c>
      <c r="P54" t="n">
        <v>67.98</v>
      </c>
      <c r="Q54" t="n">
        <v>203.61</v>
      </c>
      <c r="R54" t="n">
        <v>15.91</v>
      </c>
      <c r="S54" t="n">
        <v>13.05</v>
      </c>
      <c r="T54" t="n">
        <v>1135.2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100.8722245487094</v>
      </c>
      <c r="AB54" t="n">
        <v>138.0178277959562</v>
      </c>
      <c r="AC54" t="n">
        <v>124.8456000203851</v>
      </c>
      <c r="AD54" t="n">
        <v>100872.2245487094</v>
      </c>
      <c r="AE54" t="n">
        <v>138017.8277959562</v>
      </c>
      <c r="AF54" t="n">
        <v>4.373049542387393e-06</v>
      </c>
      <c r="AG54" t="n">
        <v>10</v>
      </c>
      <c r="AH54" t="n">
        <v>124845.6000203851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13.6519</v>
      </c>
      <c r="E55" t="n">
        <v>7.32</v>
      </c>
      <c r="F55" t="n">
        <v>4.11</v>
      </c>
      <c r="G55" t="n">
        <v>49.28</v>
      </c>
      <c r="H55" t="n">
        <v>0.8100000000000001</v>
      </c>
      <c r="I55" t="n">
        <v>5</v>
      </c>
      <c r="J55" t="n">
        <v>312.97</v>
      </c>
      <c r="K55" t="n">
        <v>61.2</v>
      </c>
      <c r="L55" t="n">
        <v>14.25</v>
      </c>
      <c r="M55" t="n">
        <v>3</v>
      </c>
      <c r="N55" t="n">
        <v>92.52</v>
      </c>
      <c r="O55" t="n">
        <v>38833.69</v>
      </c>
      <c r="P55" t="n">
        <v>68</v>
      </c>
      <c r="Q55" t="n">
        <v>203.56</v>
      </c>
      <c r="R55" t="n">
        <v>16.11</v>
      </c>
      <c r="S55" t="n">
        <v>13.05</v>
      </c>
      <c r="T55" t="n">
        <v>1232.58</v>
      </c>
      <c r="U55" t="n">
        <v>0.8100000000000001</v>
      </c>
      <c r="V55" t="n">
        <v>0.91</v>
      </c>
      <c r="W55" t="n">
        <v>0.06</v>
      </c>
      <c r="X55" t="n">
        <v>0.07000000000000001</v>
      </c>
      <c r="Y55" t="n">
        <v>1</v>
      </c>
      <c r="Z55" t="n">
        <v>10</v>
      </c>
      <c r="AA55" t="n">
        <v>100.8992026430257</v>
      </c>
      <c r="AB55" t="n">
        <v>138.0547404147893</v>
      </c>
      <c r="AC55" t="n">
        <v>124.8789897506839</v>
      </c>
      <c r="AD55" t="n">
        <v>100899.2026430257</v>
      </c>
      <c r="AE55" t="n">
        <v>138054.7404147892</v>
      </c>
      <c r="AF55" t="n">
        <v>4.371224449955954e-06</v>
      </c>
      <c r="AG55" t="n">
        <v>10</v>
      </c>
      <c r="AH55" t="n">
        <v>124878.9897506839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13.6219</v>
      </c>
      <c r="E56" t="n">
        <v>7.34</v>
      </c>
      <c r="F56" t="n">
        <v>4.12</v>
      </c>
      <c r="G56" t="n">
        <v>49.47</v>
      </c>
      <c r="H56" t="n">
        <v>0.82</v>
      </c>
      <c r="I56" t="n">
        <v>5</v>
      </c>
      <c r="J56" t="n">
        <v>313.52</v>
      </c>
      <c r="K56" t="n">
        <v>61.2</v>
      </c>
      <c r="L56" t="n">
        <v>14.5</v>
      </c>
      <c r="M56" t="n">
        <v>3</v>
      </c>
      <c r="N56" t="n">
        <v>92.81999999999999</v>
      </c>
      <c r="O56" t="n">
        <v>38901.63</v>
      </c>
      <c r="P56" t="n">
        <v>68.05</v>
      </c>
      <c r="Q56" t="n">
        <v>203.56</v>
      </c>
      <c r="R56" t="n">
        <v>16.65</v>
      </c>
      <c r="S56" t="n">
        <v>13.05</v>
      </c>
      <c r="T56" t="n">
        <v>1507.06</v>
      </c>
      <c r="U56" t="n">
        <v>0.78</v>
      </c>
      <c r="V56" t="n">
        <v>0.91</v>
      </c>
      <c r="W56" t="n">
        <v>0.06</v>
      </c>
      <c r="X56" t="n">
        <v>0.08</v>
      </c>
      <c r="Y56" t="n">
        <v>1</v>
      </c>
      <c r="Z56" t="n">
        <v>10</v>
      </c>
      <c r="AA56" t="n">
        <v>100.9914094545659</v>
      </c>
      <c r="AB56" t="n">
        <v>138.1809018422159</v>
      </c>
      <c r="AC56" t="n">
        <v>124.9931105085457</v>
      </c>
      <c r="AD56" t="n">
        <v>100991.4094545659</v>
      </c>
      <c r="AE56" t="n">
        <v>138180.9018422159</v>
      </c>
      <c r="AF56" t="n">
        <v>4.361618700316807e-06</v>
      </c>
      <c r="AG56" t="n">
        <v>10</v>
      </c>
      <c r="AH56" t="n">
        <v>124993.1105085457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13.6096</v>
      </c>
      <c r="E57" t="n">
        <v>7.35</v>
      </c>
      <c r="F57" t="n">
        <v>4.13</v>
      </c>
      <c r="G57" t="n">
        <v>49.55</v>
      </c>
      <c r="H57" t="n">
        <v>0.84</v>
      </c>
      <c r="I57" t="n">
        <v>5</v>
      </c>
      <c r="J57" t="n">
        <v>314.07</v>
      </c>
      <c r="K57" t="n">
        <v>61.2</v>
      </c>
      <c r="L57" t="n">
        <v>14.75</v>
      </c>
      <c r="M57" t="n">
        <v>3</v>
      </c>
      <c r="N57" t="n">
        <v>93.12</v>
      </c>
      <c r="O57" t="n">
        <v>38969.71</v>
      </c>
      <c r="P57" t="n">
        <v>68</v>
      </c>
      <c r="Q57" t="n">
        <v>203.56</v>
      </c>
      <c r="R57" t="n">
        <v>16.79</v>
      </c>
      <c r="S57" t="n">
        <v>13.05</v>
      </c>
      <c r="T57" t="n">
        <v>1576.91</v>
      </c>
      <c r="U57" t="n">
        <v>0.78</v>
      </c>
      <c r="V57" t="n">
        <v>0.9</v>
      </c>
      <c r="W57" t="n">
        <v>0.06</v>
      </c>
      <c r="X57" t="n">
        <v>0.09</v>
      </c>
      <c r="Y57" t="n">
        <v>1</v>
      </c>
      <c r="Z57" t="n">
        <v>10</v>
      </c>
      <c r="AA57" t="n">
        <v>101.0050308093606</v>
      </c>
      <c r="AB57" t="n">
        <v>138.1995391807777</v>
      </c>
      <c r="AC57" t="n">
        <v>125.0099691256729</v>
      </c>
      <c r="AD57" t="n">
        <v>101005.0308093606</v>
      </c>
      <c r="AE57" t="n">
        <v>138199.5391807777</v>
      </c>
      <c r="AF57" t="n">
        <v>4.357680342964756e-06</v>
      </c>
      <c r="AG57" t="n">
        <v>10</v>
      </c>
      <c r="AH57" t="n">
        <v>125009.9691256729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13.625</v>
      </c>
      <c r="E58" t="n">
        <v>7.34</v>
      </c>
      <c r="F58" t="n">
        <v>4.12</v>
      </c>
      <c r="G58" t="n">
        <v>49.45</v>
      </c>
      <c r="H58" t="n">
        <v>0.85</v>
      </c>
      <c r="I58" t="n">
        <v>5</v>
      </c>
      <c r="J58" t="n">
        <v>314.62</v>
      </c>
      <c r="K58" t="n">
        <v>61.2</v>
      </c>
      <c r="L58" t="n">
        <v>15</v>
      </c>
      <c r="M58" t="n">
        <v>3</v>
      </c>
      <c r="N58" t="n">
        <v>93.43000000000001</v>
      </c>
      <c r="O58" t="n">
        <v>39037.92</v>
      </c>
      <c r="P58" t="n">
        <v>67.70999999999999</v>
      </c>
      <c r="Q58" t="n">
        <v>203.56</v>
      </c>
      <c r="R58" t="n">
        <v>16.58</v>
      </c>
      <c r="S58" t="n">
        <v>13.05</v>
      </c>
      <c r="T58" t="n">
        <v>1468.12</v>
      </c>
      <c r="U58" t="n">
        <v>0.79</v>
      </c>
      <c r="V58" t="n">
        <v>0.91</v>
      </c>
      <c r="W58" t="n">
        <v>0.06</v>
      </c>
      <c r="X58" t="n">
        <v>0.08</v>
      </c>
      <c r="Y58" t="n">
        <v>1</v>
      </c>
      <c r="Z58" t="n">
        <v>10</v>
      </c>
      <c r="AA58" t="n">
        <v>100.8488072998405</v>
      </c>
      <c r="AB58" t="n">
        <v>137.9857872829576</v>
      </c>
      <c r="AC58" t="n">
        <v>124.8166174089779</v>
      </c>
      <c r="AD58" t="n">
        <v>100848.8072998405</v>
      </c>
      <c r="AE58" t="n">
        <v>137985.7872829576</v>
      </c>
      <c r="AF58" t="n">
        <v>4.362611294446186e-06</v>
      </c>
      <c r="AG58" t="n">
        <v>10</v>
      </c>
      <c r="AH58" t="n">
        <v>124816.6174089779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13.6178</v>
      </c>
      <c r="E59" t="n">
        <v>7.34</v>
      </c>
      <c r="F59" t="n">
        <v>4.12</v>
      </c>
      <c r="G59" t="n">
        <v>49.5</v>
      </c>
      <c r="H59" t="n">
        <v>0.86</v>
      </c>
      <c r="I59" t="n">
        <v>5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67.53</v>
      </c>
      <c r="Q59" t="n">
        <v>203.56</v>
      </c>
      <c r="R59" t="n">
        <v>16.71</v>
      </c>
      <c r="S59" t="n">
        <v>13.05</v>
      </c>
      <c r="T59" t="n">
        <v>1534.09</v>
      </c>
      <c r="U59" t="n">
        <v>0.78</v>
      </c>
      <c r="V59" t="n">
        <v>0.91</v>
      </c>
      <c r="W59" t="n">
        <v>0.06</v>
      </c>
      <c r="X59" t="n">
        <v>0.08</v>
      </c>
      <c r="Y59" t="n">
        <v>1</v>
      </c>
      <c r="Z59" t="n">
        <v>10</v>
      </c>
      <c r="AA59" t="n">
        <v>100.7926085828434</v>
      </c>
      <c r="AB59" t="n">
        <v>137.9088937190498</v>
      </c>
      <c r="AC59" t="n">
        <v>124.7470624588887</v>
      </c>
      <c r="AD59" t="n">
        <v>100792.6085828434</v>
      </c>
      <c r="AE59" t="n">
        <v>137908.8937190498</v>
      </c>
      <c r="AF59" t="n">
        <v>4.360305914532791e-06</v>
      </c>
      <c r="AG59" t="n">
        <v>10</v>
      </c>
      <c r="AH59" t="n">
        <v>124747.0624588887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13.6106</v>
      </c>
      <c r="E60" t="n">
        <v>7.35</v>
      </c>
      <c r="F60" t="n">
        <v>4.13</v>
      </c>
      <c r="G60" t="n">
        <v>49.54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67.41</v>
      </c>
      <c r="Q60" t="n">
        <v>203.56</v>
      </c>
      <c r="R60" t="n">
        <v>16.82</v>
      </c>
      <c r="S60" t="n">
        <v>13.05</v>
      </c>
      <c r="T60" t="n">
        <v>1587.88</v>
      </c>
      <c r="U60" t="n">
        <v>0.78</v>
      </c>
      <c r="V60" t="n">
        <v>0.9</v>
      </c>
      <c r="W60" t="n">
        <v>0.06</v>
      </c>
      <c r="X60" t="n">
        <v>0.09</v>
      </c>
      <c r="Y60" t="n">
        <v>1</v>
      </c>
      <c r="Z60" t="n">
        <v>10</v>
      </c>
      <c r="AA60" t="n">
        <v>100.7669319250817</v>
      </c>
      <c r="AB60" t="n">
        <v>137.873761783126</v>
      </c>
      <c r="AC60" t="n">
        <v>124.7152834656215</v>
      </c>
      <c r="AD60" t="n">
        <v>100766.9319250817</v>
      </c>
      <c r="AE60" t="n">
        <v>137873.761783126</v>
      </c>
      <c r="AF60" t="n">
        <v>4.358000534619395e-06</v>
      </c>
      <c r="AG60" t="n">
        <v>10</v>
      </c>
      <c r="AH60" t="n">
        <v>124715.2834656215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13.6193</v>
      </c>
      <c r="E61" t="n">
        <v>7.34</v>
      </c>
      <c r="F61" t="n">
        <v>4.12</v>
      </c>
      <c r="G61" t="n">
        <v>49.49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67.2</v>
      </c>
      <c r="Q61" t="n">
        <v>203.57</v>
      </c>
      <c r="R61" t="n">
        <v>16.6</v>
      </c>
      <c r="S61" t="n">
        <v>13.05</v>
      </c>
      <c r="T61" t="n">
        <v>1478.25</v>
      </c>
      <c r="U61" t="n">
        <v>0.79</v>
      </c>
      <c r="V61" t="n">
        <v>0.91</v>
      </c>
      <c r="W61" t="n">
        <v>0.06</v>
      </c>
      <c r="X61" t="n">
        <v>0.08</v>
      </c>
      <c r="Y61" t="n">
        <v>1</v>
      </c>
      <c r="Z61" t="n">
        <v>10</v>
      </c>
      <c r="AA61" t="n">
        <v>100.6574770141469</v>
      </c>
      <c r="AB61" t="n">
        <v>137.7240007451753</v>
      </c>
      <c r="AC61" t="n">
        <v>124.5798154109418</v>
      </c>
      <c r="AD61" t="n">
        <v>100657.4770141469</v>
      </c>
      <c r="AE61" t="n">
        <v>137724.0007451753</v>
      </c>
      <c r="AF61" t="n">
        <v>4.360786202014748e-06</v>
      </c>
      <c r="AG61" t="n">
        <v>10</v>
      </c>
      <c r="AH61" t="n">
        <v>124579.8154109418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13.7683</v>
      </c>
      <c r="E62" t="n">
        <v>7.26</v>
      </c>
      <c r="F62" t="n">
        <v>4.1</v>
      </c>
      <c r="G62" t="n">
        <v>61.48</v>
      </c>
      <c r="H62" t="n">
        <v>0.9</v>
      </c>
      <c r="I62" t="n">
        <v>4</v>
      </c>
      <c r="J62" t="n">
        <v>316.85</v>
      </c>
      <c r="K62" t="n">
        <v>61.2</v>
      </c>
      <c r="L62" t="n">
        <v>16</v>
      </c>
      <c r="M62" t="n">
        <v>2</v>
      </c>
      <c r="N62" t="n">
        <v>94.65000000000001</v>
      </c>
      <c r="O62" t="n">
        <v>39312.13</v>
      </c>
      <c r="P62" t="n">
        <v>66.58</v>
      </c>
      <c r="Q62" t="n">
        <v>203.57</v>
      </c>
      <c r="R62" t="n">
        <v>15.78</v>
      </c>
      <c r="S62" t="n">
        <v>13.05</v>
      </c>
      <c r="T62" t="n">
        <v>1073.17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100.0794307608574</v>
      </c>
      <c r="AB62" t="n">
        <v>136.9330923598242</v>
      </c>
      <c r="AC62" t="n">
        <v>123.8643902118414</v>
      </c>
      <c r="AD62" t="n">
        <v>100079.4307608574</v>
      </c>
      <c r="AE62" t="n">
        <v>136933.0923598242</v>
      </c>
      <c r="AF62" t="n">
        <v>4.408494758555847e-06</v>
      </c>
      <c r="AG62" t="n">
        <v>10</v>
      </c>
      <c r="AH62" t="n">
        <v>123864.3902118414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13.7894</v>
      </c>
      <c r="E63" t="n">
        <v>7.25</v>
      </c>
      <c r="F63" t="n">
        <v>4.09</v>
      </c>
      <c r="G63" t="n">
        <v>61.31</v>
      </c>
      <c r="H63" t="n">
        <v>0.91</v>
      </c>
      <c r="I63" t="n">
        <v>4</v>
      </c>
      <c r="J63" t="n">
        <v>317.41</v>
      </c>
      <c r="K63" t="n">
        <v>61.2</v>
      </c>
      <c r="L63" t="n">
        <v>16.25</v>
      </c>
      <c r="M63" t="n">
        <v>2</v>
      </c>
      <c r="N63" t="n">
        <v>94.95999999999999</v>
      </c>
      <c r="O63" t="n">
        <v>39381.03</v>
      </c>
      <c r="P63" t="n">
        <v>66.36</v>
      </c>
      <c r="Q63" t="n">
        <v>203.56</v>
      </c>
      <c r="R63" t="n">
        <v>15.38</v>
      </c>
      <c r="S63" t="n">
        <v>13.05</v>
      </c>
      <c r="T63" t="n">
        <v>875.6799999999999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99.94174653676443</v>
      </c>
      <c r="AB63" t="n">
        <v>136.7447067302209</v>
      </c>
      <c r="AC63" t="n">
        <v>123.6939838423266</v>
      </c>
      <c r="AD63" t="n">
        <v>99941.74653676443</v>
      </c>
      <c r="AE63" t="n">
        <v>136744.7067302209</v>
      </c>
      <c r="AF63" t="n">
        <v>4.415250802468715e-06</v>
      </c>
      <c r="AG63" t="n">
        <v>10</v>
      </c>
      <c r="AH63" t="n">
        <v>123693.9838423266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13.7963</v>
      </c>
      <c r="E64" t="n">
        <v>7.25</v>
      </c>
      <c r="F64" t="n">
        <v>4.08</v>
      </c>
      <c r="G64" t="n">
        <v>61.25</v>
      </c>
      <c r="H64" t="n">
        <v>0.92</v>
      </c>
      <c r="I64" t="n">
        <v>4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66.33</v>
      </c>
      <c r="Q64" t="n">
        <v>203.56</v>
      </c>
      <c r="R64" t="n">
        <v>15.32</v>
      </c>
      <c r="S64" t="n">
        <v>13.05</v>
      </c>
      <c r="T64" t="n">
        <v>846.09</v>
      </c>
      <c r="U64" t="n">
        <v>0.85</v>
      </c>
      <c r="V64" t="n">
        <v>0.91</v>
      </c>
      <c r="W64" t="n">
        <v>0.06</v>
      </c>
      <c r="X64" t="n">
        <v>0.04</v>
      </c>
      <c r="Y64" t="n">
        <v>1</v>
      </c>
      <c r="Z64" t="n">
        <v>10</v>
      </c>
      <c r="AA64" t="n">
        <v>99.90898138165008</v>
      </c>
      <c r="AB64" t="n">
        <v>136.6998759994969</v>
      </c>
      <c r="AC64" t="n">
        <v>123.6534316936225</v>
      </c>
      <c r="AD64" t="n">
        <v>99908.98138165008</v>
      </c>
      <c r="AE64" t="n">
        <v>136699.8759994969</v>
      </c>
      <c r="AF64" t="n">
        <v>4.417460124885718e-06</v>
      </c>
      <c r="AG64" t="n">
        <v>10</v>
      </c>
      <c r="AH64" t="n">
        <v>123653.4316936225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13.7905</v>
      </c>
      <c r="E65" t="n">
        <v>7.25</v>
      </c>
      <c r="F65" t="n">
        <v>4.09</v>
      </c>
      <c r="G65" t="n">
        <v>61.3</v>
      </c>
      <c r="H65" t="n">
        <v>0.9399999999999999</v>
      </c>
      <c r="I65" t="n">
        <v>4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66.36</v>
      </c>
      <c r="Q65" t="n">
        <v>203.56</v>
      </c>
      <c r="R65" t="n">
        <v>15.45</v>
      </c>
      <c r="S65" t="n">
        <v>13.05</v>
      </c>
      <c r="T65" t="n">
        <v>911.16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99.93944532802311</v>
      </c>
      <c r="AB65" t="n">
        <v>136.7415581148989</v>
      </c>
      <c r="AC65" t="n">
        <v>123.6911357264318</v>
      </c>
      <c r="AD65" t="n">
        <v>99939.44532802311</v>
      </c>
      <c r="AE65" t="n">
        <v>136741.5581148989</v>
      </c>
      <c r="AF65" t="n">
        <v>4.415603013288817e-06</v>
      </c>
      <c r="AG65" t="n">
        <v>10</v>
      </c>
      <c r="AH65" t="n">
        <v>123691.1357264318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13.7746</v>
      </c>
      <c r="E66" t="n">
        <v>7.26</v>
      </c>
      <c r="F66" t="n">
        <v>4.09</v>
      </c>
      <c r="G66" t="n">
        <v>61.42</v>
      </c>
      <c r="H66" t="n">
        <v>0.95</v>
      </c>
      <c r="I66" t="n">
        <v>4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66.47</v>
      </c>
      <c r="Q66" t="n">
        <v>203.56</v>
      </c>
      <c r="R66" t="n">
        <v>15.74</v>
      </c>
      <c r="S66" t="n">
        <v>13.05</v>
      </c>
      <c r="T66" t="n">
        <v>1054.63</v>
      </c>
      <c r="U66" t="n">
        <v>0.83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100.0162019118077</v>
      </c>
      <c r="AB66" t="n">
        <v>136.8465798590944</v>
      </c>
      <c r="AC66" t="n">
        <v>123.7861343427603</v>
      </c>
      <c r="AD66" t="n">
        <v>100016.2019118077</v>
      </c>
      <c r="AE66" t="n">
        <v>136846.5798590945</v>
      </c>
      <c r="AF66" t="n">
        <v>4.410511965980068e-06</v>
      </c>
      <c r="AG66" t="n">
        <v>10</v>
      </c>
      <c r="AH66" t="n">
        <v>123786.1343427603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13.7641</v>
      </c>
      <c r="E67" t="n">
        <v>7.27</v>
      </c>
      <c r="F67" t="n">
        <v>4.1</v>
      </c>
      <c r="G67" t="n">
        <v>61.51</v>
      </c>
      <c r="H67" t="n">
        <v>0.96</v>
      </c>
      <c r="I67" t="n">
        <v>4</v>
      </c>
      <c r="J67" t="n">
        <v>319.65</v>
      </c>
      <c r="K67" t="n">
        <v>61.2</v>
      </c>
      <c r="L67" t="n">
        <v>17.25</v>
      </c>
      <c r="M67" t="n">
        <v>2</v>
      </c>
      <c r="N67" t="n">
        <v>96.2</v>
      </c>
      <c r="O67" t="n">
        <v>39658.05</v>
      </c>
      <c r="P67" t="n">
        <v>66.56999999999999</v>
      </c>
      <c r="Q67" t="n">
        <v>203.56</v>
      </c>
      <c r="R67" t="n">
        <v>15.92</v>
      </c>
      <c r="S67" t="n">
        <v>13.05</v>
      </c>
      <c r="T67" t="n">
        <v>1144.72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100.0843223264187</v>
      </c>
      <c r="AB67" t="n">
        <v>136.9397852156257</v>
      </c>
      <c r="AC67" t="n">
        <v>123.8704443108788</v>
      </c>
      <c r="AD67" t="n">
        <v>100084.3223264187</v>
      </c>
      <c r="AE67" t="n">
        <v>136939.7852156257</v>
      </c>
      <c r="AF67" t="n">
        <v>4.407149953606366e-06</v>
      </c>
      <c r="AG67" t="n">
        <v>10</v>
      </c>
      <c r="AH67" t="n">
        <v>123870.4443108788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13.7688</v>
      </c>
      <c r="E68" t="n">
        <v>7.26</v>
      </c>
      <c r="F68" t="n">
        <v>4.1</v>
      </c>
      <c r="G68" t="n">
        <v>61.47</v>
      </c>
      <c r="H68" t="n">
        <v>0.97</v>
      </c>
      <c r="I68" t="n">
        <v>4</v>
      </c>
      <c r="J68" t="n">
        <v>320.22</v>
      </c>
      <c r="K68" t="n">
        <v>61.2</v>
      </c>
      <c r="L68" t="n">
        <v>17.5</v>
      </c>
      <c r="M68" t="n">
        <v>2</v>
      </c>
      <c r="N68" t="n">
        <v>96.52</v>
      </c>
      <c r="O68" t="n">
        <v>39727.66</v>
      </c>
      <c r="P68" t="n">
        <v>66.48</v>
      </c>
      <c r="Q68" t="n">
        <v>203.56</v>
      </c>
      <c r="R68" t="n">
        <v>15.84</v>
      </c>
      <c r="S68" t="n">
        <v>13.05</v>
      </c>
      <c r="T68" t="n">
        <v>1104.01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100.0388542678731</v>
      </c>
      <c r="AB68" t="n">
        <v>136.8775738120145</v>
      </c>
      <c r="AC68" t="n">
        <v>123.814170276314</v>
      </c>
      <c r="AD68" t="n">
        <v>100038.8542678731</v>
      </c>
      <c r="AE68" t="n">
        <v>136877.5738120145</v>
      </c>
      <c r="AF68" t="n">
        <v>4.408654854383166e-06</v>
      </c>
      <c r="AG68" t="n">
        <v>10</v>
      </c>
      <c r="AH68" t="n">
        <v>123814.170276314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13.7646</v>
      </c>
      <c r="E69" t="n">
        <v>7.26</v>
      </c>
      <c r="F69" t="n">
        <v>4.1</v>
      </c>
      <c r="G69" t="n">
        <v>61.5</v>
      </c>
      <c r="H69" t="n">
        <v>0.99</v>
      </c>
      <c r="I69" t="n">
        <v>4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66.48</v>
      </c>
      <c r="Q69" t="n">
        <v>203.56</v>
      </c>
      <c r="R69" t="n">
        <v>15.89</v>
      </c>
      <c r="S69" t="n">
        <v>13.05</v>
      </c>
      <c r="T69" t="n">
        <v>1131.81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100.0476868646752</v>
      </c>
      <c r="AB69" t="n">
        <v>136.8896589606258</v>
      </c>
      <c r="AC69" t="n">
        <v>123.8251020353033</v>
      </c>
      <c r="AD69" t="n">
        <v>100047.6868646752</v>
      </c>
      <c r="AE69" t="n">
        <v>136889.6589606258</v>
      </c>
      <c r="AF69" t="n">
        <v>4.407310049433686e-06</v>
      </c>
      <c r="AG69" t="n">
        <v>10</v>
      </c>
      <c r="AH69" t="n">
        <v>123825.1020353033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13.7667</v>
      </c>
      <c r="E70" t="n">
        <v>7.26</v>
      </c>
      <c r="F70" t="n">
        <v>4.1</v>
      </c>
      <c r="G70" t="n">
        <v>61.49</v>
      </c>
      <c r="H70" t="n">
        <v>1</v>
      </c>
      <c r="I70" t="n">
        <v>4</v>
      </c>
      <c r="J70" t="n">
        <v>321.35</v>
      </c>
      <c r="K70" t="n">
        <v>61.2</v>
      </c>
      <c r="L70" t="n">
        <v>18</v>
      </c>
      <c r="M70" t="n">
        <v>2</v>
      </c>
      <c r="N70" t="n">
        <v>97.15000000000001</v>
      </c>
      <c r="O70" t="n">
        <v>39867.32</v>
      </c>
      <c r="P70" t="n">
        <v>66.34999999999999</v>
      </c>
      <c r="Q70" t="n">
        <v>203.56</v>
      </c>
      <c r="R70" t="n">
        <v>15.88</v>
      </c>
      <c r="S70" t="n">
        <v>13.05</v>
      </c>
      <c r="T70" t="n">
        <v>1122.83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99.99188106204066</v>
      </c>
      <c r="AB70" t="n">
        <v>136.813302999483</v>
      </c>
      <c r="AC70" t="n">
        <v>123.7560333799258</v>
      </c>
      <c r="AD70" t="n">
        <v>99991.88106204066</v>
      </c>
      <c r="AE70" t="n">
        <v>136813.302999483</v>
      </c>
      <c r="AF70" t="n">
        <v>4.407982451908426e-06</v>
      </c>
      <c r="AG70" t="n">
        <v>10</v>
      </c>
      <c r="AH70" t="n">
        <v>123756.0333799257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13.7636</v>
      </c>
      <c r="E71" t="n">
        <v>7.27</v>
      </c>
      <c r="F71" t="n">
        <v>4.1</v>
      </c>
      <c r="G71" t="n">
        <v>61.51</v>
      </c>
      <c r="H71" t="n">
        <v>1.01</v>
      </c>
      <c r="I71" t="n">
        <v>4</v>
      </c>
      <c r="J71" t="n">
        <v>321.92</v>
      </c>
      <c r="K71" t="n">
        <v>61.2</v>
      </c>
      <c r="L71" t="n">
        <v>18.25</v>
      </c>
      <c r="M71" t="n">
        <v>2</v>
      </c>
      <c r="N71" t="n">
        <v>97.47</v>
      </c>
      <c r="O71" t="n">
        <v>39937.36</v>
      </c>
      <c r="P71" t="n">
        <v>66.43000000000001</v>
      </c>
      <c r="Q71" t="n">
        <v>203.59</v>
      </c>
      <c r="R71" t="n">
        <v>15.89</v>
      </c>
      <c r="S71" t="n">
        <v>13.05</v>
      </c>
      <c r="T71" t="n">
        <v>1131.83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100.030021271921</v>
      </c>
      <c r="AB71" t="n">
        <v>136.8654881172685</v>
      </c>
      <c r="AC71" t="n">
        <v>123.8032380233121</v>
      </c>
      <c r="AD71" t="n">
        <v>100030.021271921</v>
      </c>
      <c r="AE71" t="n">
        <v>136865.4881172685</v>
      </c>
      <c r="AF71" t="n">
        <v>4.406989857779048e-06</v>
      </c>
      <c r="AG71" t="n">
        <v>10</v>
      </c>
      <c r="AH71" t="n">
        <v>123803.2380233121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13.7678</v>
      </c>
      <c r="E72" t="n">
        <v>7.26</v>
      </c>
      <c r="F72" t="n">
        <v>4.1</v>
      </c>
      <c r="G72" t="n">
        <v>61.48</v>
      </c>
      <c r="H72" t="n">
        <v>1.02</v>
      </c>
      <c r="I72" t="n">
        <v>4</v>
      </c>
      <c r="J72" t="n">
        <v>322.49</v>
      </c>
      <c r="K72" t="n">
        <v>61.2</v>
      </c>
      <c r="L72" t="n">
        <v>18.5</v>
      </c>
      <c r="M72" t="n">
        <v>2</v>
      </c>
      <c r="N72" t="n">
        <v>97.79000000000001</v>
      </c>
      <c r="O72" t="n">
        <v>40007.56</v>
      </c>
      <c r="P72" t="n">
        <v>66.31999999999999</v>
      </c>
      <c r="Q72" t="n">
        <v>203.56</v>
      </c>
      <c r="R72" t="n">
        <v>15.77</v>
      </c>
      <c r="S72" t="n">
        <v>13.05</v>
      </c>
      <c r="T72" t="n">
        <v>1071.85</v>
      </c>
      <c r="U72" t="n">
        <v>0.83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99.97771404013928</v>
      </c>
      <c r="AB72" t="n">
        <v>136.7939190551127</v>
      </c>
      <c r="AC72" t="n">
        <v>123.7384994120006</v>
      </c>
      <c r="AD72" t="n">
        <v>99977.71404013928</v>
      </c>
      <c r="AE72" t="n">
        <v>136793.9190551127</v>
      </c>
      <c r="AF72" t="n">
        <v>4.408334662728527e-06</v>
      </c>
      <c r="AG72" t="n">
        <v>10</v>
      </c>
      <c r="AH72" t="n">
        <v>123738.4994120006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13.7852</v>
      </c>
      <c r="E73" t="n">
        <v>7.25</v>
      </c>
      <c r="F73" t="n">
        <v>4.09</v>
      </c>
      <c r="G73" t="n">
        <v>61.34</v>
      </c>
      <c r="H73" t="n">
        <v>1.03</v>
      </c>
      <c r="I73" t="n">
        <v>4</v>
      </c>
      <c r="J73" t="n">
        <v>323.06</v>
      </c>
      <c r="K73" t="n">
        <v>61.2</v>
      </c>
      <c r="L73" t="n">
        <v>18.75</v>
      </c>
      <c r="M73" t="n">
        <v>2</v>
      </c>
      <c r="N73" t="n">
        <v>98.11</v>
      </c>
      <c r="O73" t="n">
        <v>40077.9</v>
      </c>
      <c r="P73" t="n">
        <v>66.09</v>
      </c>
      <c r="Q73" t="n">
        <v>203.56</v>
      </c>
      <c r="R73" t="n">
        <v>15.47</v>
      </c>
      <c r="S73" t="n">
        <v>13.05</v>
      </c>
      <c r="T73" t="n">
        <v>918.46</v>
      </c>
      <c r="U73" t="n">
        <v>0.84</v>
      </c>
      <c r="V73" t="n">
        <v>0.91</v>
      </c>
      <c r="W73" t="n">
        <v>0.06</v>
      </c>
      <c r="X73" t="n">
        <v>0.05</v>
      </c>
      <c r="Y73" t="n">
        <v>1</v>
      </c>
      <c r="Z73" t="n">
        <v>10</v>
      </c>
      <c r="AA73" t="n">
        <v>99.84394893472688</v>
      </c>
      <c r="AB73" t="n">
        <v>136.6108957365875</v>
      </c>
      <c r="AC73" t="n">
        <v>123.5729435821206</v>
      </c>
      <c r="AD73" t="n">
        <v>99843.94893472688</v>
      </c>
      <c r="AE73" t="n">
        <v>136610.8957365875</v>
      </c>
      <c r="AF73" t="n">
        <v>4.413905997519234e-06</v>
      </c>
      <c r="AG73" t="n">
        <v>10</v>
      </c>
      <c r="AH73" t="n">
        <v>123572.9435821206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13.7883</v>
      </c>
      <c r="E74" t="n">
        <v>7.25</v>
      </c>
      <c r="F74" t="n">
        <v>4.09</v>
      </c>
      <c r="G74" t="n">
        <v>61.32</v>
      </c>
      <c r="H74" t="n">
        <v>1.05</v>
      </c>
      <c r="I74" t="n">
        <v>4</v>
      </c>
      <c r="J74" t="n">
        <v>323.63</v>
      </c>
      <c r="K74" t="n">
        <v>61.2</v>
      </c>
      <c r="L74" t="n">
        <v>19</v>
      </c>
      <c r="M74" t="n">
        <v>2</v>
      </c>
      <c r="N74" t="n">
        <v>98.43000000000001</v>
      </c>
      <c r="O74" t="n">
        <v>40148.52</v>
      </c>
      <c r="P74" t="n">
        <v>65.95999999999999</v>
      </c>
      <c r="Q74" t="n">
        <v>203.56</v>
      </c>
      <c r="R74" t="n">
        <v>15.47</v>
      </c>
      <c r="S74" t="n">
        <v>13.05</v>
      </c>
      <c r="T74" t="n">
        <v>922.03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99.78617633538815</v>
      </c>
      <c r="AB74" t="n">
        <v>136.5318487174251</v>
      </c>
      <c r="AC74" t="n">
        <v>123.5014406995238</v>
      </c>
      <c r="AD74" t="n">
        <v>99786.17633538815</v>
      </c>
      <c r="AE74" t="n">
        <v>136531.8487174251</v>
      </c>
      <c r="AF74" t="n">
        <v>4.414898591648612e-06</v>
      </c>
      <c r="AG74" t="n">
        <v>10</v>
      </c>
      <c r="AH74" t="n">
        <v>123501.4406995238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13.7804</v>
      </c>
      <c r="E75" t="n">
        <v>7.26</v>
      </c>
      <c r="F75" t="n">
        <v>4.09</v>
      </c>
      <c r="G75" t="n">
        <v>61.38</v>
      </c>
      <c r="H75" t="n">
        <v>1.06</v>
      </c>
      <c r="I75" t="n">
        <v>4</v>
      </c>
      <c r="J75" t="n">
        <v>324.2</v>
      </c>
      <c r="K75" t="n">
        <v>61.2</v>
      </c>
      <c r="L75" t="n">
        <v>19.25</v>
      </c>
      <c r="M75" t="n">
        <v>2</v>
      </c>
      <c r="N75" t="n">
        <v>98.75</v>
      </c>
      <c r="O75" t="n">
        <v>40219.17</v>
      </c>
      <c r="P75" t="n">
        <v>65.92</v>
      </c>
      <c r="Q75" t="n">
        <v>203.56</v>
      </c>
      <c r="R75" t="n">
        <v>15.64</v>
      </c>
      <c r="S75" t="n">
        <v>13.05</v>
      </c>
      <c r="T75" t="n">
        <v>1005.22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99.78682989797547</v>
      </c>
      <c r="AB75" t="n">
        <v>136.5327429505902</v>
      </c>
      <c r="AC75" t="n">
        <v>123.5022495883307</v>
      </c>
      <c r="AD75" t="n">
        <v>99786.82989797546</v>
      </c>
      <c r="AE75" t="n">
        <v>136532.7429505902</v>
      </c>
      <c r="AF75" t="n">
        <v>4.41236907757697e-06</v>
      </c>
      <c r="AG75" t="n">
        <v>10</v>
      </c>
      <c r="AH75" t="n">
        <v>123502.2495883307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13.7678</v>
      </c>
      <c r="E76" t="n">
        <v>7.26</v>
      </c>
      <c r="F76" t="n">
        <v>4.1</v>
      </c>
      <c r="G76" t="n">
        <v>61.48</v>
      </c>
      <c r="H76" t="n">
        <v>1.07</v>
      </c>
      <c r="I76" t="n">
        <v>4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66.14</v>
      </c>
      <c r="Q76" t="n">
        <v>203.56</v>
      </c>
      <c r="R76" t="n">
        <v>15.88</v>
      </c>
      <c r="S76" t="n">
        <v>13.05</v>
      </c>
      <c r="T76" t="n">
        <v>1124.79</v>
      </c>
      <c r="U76" t="n">
        <v>0.82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99.90656595968689</v>
      </c>
      <c r="AB76" t="n">
        <v>136.696571112606</v>
      </c>
      <c r="AC76" t="n">
        <v>123.650442220498</v>
      </c>
      <c r="AD76" t="n">
        <v>99906.56595968689</v>
      </c>
      <c r="AE76" t="n">
        <v>136696.571112606</v>
      </c>
      <c r="AF76" t="n">
        <v>4.408334662728527e-06</v>
      </c>
      <c r="AG76" t="n">
        <v>10</v>
      </c>
      <c r="AH76" t="n">
        <v>123650.442220498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13.7567</v>
      </c>
      <c r="E77" t="n">
        <v>7.27</v>
      </c>
      <c r="F77" t="n">
        <v>4.1</v>
      </c>
      <c r="G77" t="n">
        <v>61.57</v>
      </c>
      <c r="H77" t="n">
        <v>1.08</v>
      </c>
      <c r="I77" t="n">
        <v>4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66.13</v>
      </c>
      <c r="Q77" t="n">
        <v>203.56</v>
      </c>
      <c r="R77" t="n">
        <v>16.06</v>
      </c>
      <c r="S77" t="n">
        <v>13.05</v>
      </c>
      <c r="T77" t="n">
        <v>1214.8</v>
      </c>
      <c r="U77" t="n">
        <v>0.8100000000000001</v>
      </c>
      <c r="V77" t="n">
        <v>0.91</v>
      </c>
      <c r="W77" t="n">
        <v>0.06</v>
      </c>
      <c r="X77" t="n">
        <v>0.06</v>
      </c>
      <c r="Y77" t="n">
        <v>1</v>
      </c>
      <c r="Z77" t="n">
        <v>10</v>
      </c>
      <c r="AA77" t="n">
        <v>99.9258600552879</v>
      </c>
      <c r="AB77" t="n">
        <v>136.7229701454027</v>
      </c>
      <c r="AC77" t="n">
        <v>123.6743217666559</v>
      </c>
      <c r="AD77" t="n">
        <v>99925.86005528789</v>
      </c>
      <c r="AE77" t="n">
        <v>136722.9701454027</v>
      </c>
      <c r="AF77" t="n">
        <v>4.404780535362043e-06</v>
      </c>
      <c r="AG77" t="n">
        <v>10</v>
      </c>
      <c r="AH77" t="n">
        <v>123674.3217666559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13.7615</v>
      </c>
      <c r="E78" t="n">
        <v>7.27</v>
      </c>
      <c r="F78" t="n">
        <v>4.1</v>
      </c>
      <c r="G78" t="n">
        <v>61.53</v>
      </c>
      <c r="H78" t="n">
        <v>1.09</v>
      </c>
      <c r="I78" t="n">
        <v>4</v>
      </c>
      <c r="J78" t="n">
        <v>325.93</v>
      </c>
      <c r="K78" t="n">
        <v>61.2</v>
      </c>
      <c r="L78" t="n">
        <v>20</v>
      </c>
      <c r="M78" t="n">
        <v>2</v>
      </c>
      <c r="N78" t="n">
        <v>99.73</v>
      </c>
      <c r="O78" t="n">
        <v>40432.03</v>
      </c>
      <c r="P78" t="n">
        <v>65.83</v>
      </c>
      <c r="Q78" t="n">
        <v>203.56</v>
      </c>
      <c r="R78" t="n">
        <v>15.98</v>
      </c>
      <c r="S78" t="n">
        <v>13.05</v>
      </c>
      <c r="T78" t="n">
        <v>1175.89</v>
      </c>
      <c r="U78" t="n">
        <v>0.82</v>
      </c>
      <c r="V78" t="n">
        <v>0.91</v>
      </c>
      <c r="W78" t="n">
        <v>0.06</v>
      </c>
      <c r="X78" t="n">
        <v>0.06</v>
      </c>
      <c r="Y78" t="n">
        <v>1</v>
      </c>
      <c r="Z78" t="n">
        <v>10</v>
      </c>
      <c r="AA78" t="n">
        <v>99.79716837736035</v>
      </c>
      <c r="AB78" t="n">
        <v>136.5468885141862</v>
      </c>
      <c r="AC78" t="n">
        <v>123.5150451191905</v>
      </c>
      <c r="AD78" t="n">
        <v>99797.16837736034</v>
      </c>
      <c r="AE78" t="n">
        <v>136546.8885141861</v>
      </c>
      <c r="AF78" t="n">
        <v>4.406317455304308e-06</v>
      </c>
      <c r="AG78" t="n">
        <v>10</v>
      </c>
      <c r="AH78" t="n">
        <v>123515.0451191905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13.7583</v>
      </c>
      <c r="E79" t="n">
        <v>7.27</v>
      </c>
      <c r="F79" t="n">
        <v>4.1</v>
      </c>
      <c r="G79" t="n">
        <v>61.55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65.72</v>
      </c>
      <c r="Q79" t="n">
        <v>203.56</v>
      </c>
      <c r="R79" t="n">
        <v>16.03</v>
      </c>
      <c r="S79" t="n">
        <v>13.05</v>
      </c>
      <c r="T79" t="n">
        <v>1197.6</v>
      </c>
      <c r="U79" t="n">
        <v>0.8100000000000001</v>
      </c>
      <c r="V79" t="n">
        <v>0.91</v>
      </c>
      <c r="W79" t="n">
        <v>0.06</v>
      </c>
      <c r="X79" t="n">
        <v>0.06</v>
      </c>
      <c r="Y79" t="n">
        <v>1</v>
      </c>
      <c r="Z79" t="n">
        <v>10</v>
      </c>
      <c r="AA79" t="n">
        <v>99.76033543880011</v>
      </c>
      <c r="AB79" t="n">
        <v>136.4964920626935</v>
      </c>
      <c r="AC79" t="n">
        <v>123.4694584342964</v>
      </c>
      <c r="AD79" t="n">
        <v>99760.33543880012</v>
      </c>
      <c r="AE79" t="n">
        <v>136496.4920626935</v>
      </c>
      <c r="AF79" t="n">
        <v>4.405292842009465e-06</v>
      </c>
      <c r="AG79" t="n">
        <v>10</v>
      </c>
      <c r="AH79" t="n">
        <v>123469.4584342964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13.7625</v>
      </c>
      <c r="E80" t="n">
        <v>7.27</v>
      </c>
      <c r="F80" t="n">
        <v>4.1</v>
      </c>
      <c r="G80" t="n">
        <v>61.52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65.59</v>
      </c>
      <c r="Q80" t="n">
        <v>203.56</v>
      </c>
      <c r="R80" t="n">
        <v>15.93</v>
      </c>
      <c r="S80" t="n">
        <v>13.05</v>
      </c>
      <c r="T80" t="n">
        <v>1149.34</v>
      </c>
      <c r="U80" t="n">
        <v>0.82</v>
      </c>
      <c r="V80" t="n">
        <v>0.91</v>
      </c>
      <c r="W80" t="n">
        <v>0.06</v>
      </c>
      <c r="X80" t="n">
        <v>0.06</v>
      </c>
      <c r="Y80" t="n">
        <v>1</v>
      </c>
      <c r="Z80" t="n">
        <v>10</v>
      </c>
      <c r="AA80" t="n">
        <v>99.70018197855934</v>
      </c>
      <c r="AB80" t="n">
        <v>136.4141874446087</v>
      </c>
      <c r="AC80" t="n">
        <v>123.3950088534464</v>
      </c>
      <c r="AD80" t="n">
        <v>99700.18197855934</v>
      </c>
      <c r="AE80" t="n">
        <v>136414.1874446087</v>
      </c>
      <c r="AF80" t="n">
        <v>4.406637646958945e-06</v>
      </c>
      <c r="AG80" t="n">
        <v>10</v>
      </c>
      <c r="AH80" t="n">
        <v>123395.0088534464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13.7594</v>
      </c>
      <c r="E81" t="n">
        <v>7.27</v>
      </c>
      <c r="F81" t="n">
        <v>4.1</v>
      </c>
      <c r="G81" t="n">
        <v>61.55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65.39</v>
      </c>
      <c r="Q81" t="n">
        <v>203.56</v>
      </c>
      <c r="R81" t="n">
        <v>16</v>
      </c>
      <c r="S81" t="n">
        <v>13.05</v>
      </c>
      <c r="T81" t="n">
        <v>1185.55</v>
      </c>
      <c r="U81" t="n">
        <v>0.82</v>
      </c>
      <c r="V81" t="n">
        <v>0.91</v>
      </c>
      <c r="W81" t="n">
        <v>0.06</v>
      </c>
      <c r="X81" t="n">
        <v>0.06</v>
      </c>
      <c r="Y81" t="n">
        <v>1</v>
      </c>
      <c r="Z81" t="n">
        <v>10</v>
      </c>
      <c r="AA81" t="n">
        <v>99.62752575276473</v>
      </c>
      <c r="AB81" t="n">
        <v>136.3147759911101</v>
      </c>
      <c r="AC81" t="n">
        <v>123.3050850895448</v>
      </c>
      <c r="AD81" t="n">
        <v>99627.52575276472</v>
      </c>
      <c r="AE81" t="n">
        <v>136314.7759911101</v>
      </c>
      <c r="AF81" t="n">
        <v>4.405645052829566e-06</v>
      </c>
      <c r="AG81" t="n">
        <v>10</v>
      </c>
      <c r="AH81" t="n">
        <v>123305.0850895448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13.7699</v>
      </c>
      <c r="E82" t="n">
        <v>7.26</v>
      </c>
      <c r="F82" t="n">
        <v>4.1</v>
      </c>
      <c r="G82" t="n">
        <v>61.46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65.08</v>
      </c>
      <c r="Q82" t="n">
        <v>203.56</v>
      </c>
      <c r="R82" t="n">
        <v>15.76</v>
      </c>
      <c r="S82" t="n">
        <v>13.05</v>
      </c>
      <c r="T82" t="n">
        <v>1064.32</v>
      </c>
      <c r="U82" t="n">
        <v>0.83</v>
      </c>
      <c r="V82" t="n">
        <v>0.91</v>
      </c>
      <c r="W82" t="n">
        <v>0.06</v>
      </c>
      <c r="X82" t="n">
        <v>0.06</v>
      </c>
      <c r="Y82" t="n">
        <v>1</v>
      </c>
      <c r="Z82" t="n">
        <v>10</v>
      </c>
      <c r="AA82" t="n">
        <v>99.4832522931752</v>
      </c>
      <c r="AB82" t="n">
        <v>136.117374678804</v>
      </c>
      <c r="AC82" t="n">
        <v>123.1265234814306</v>
      </c>
      <c r="AD82" t="n">
        <v>99483.2522931752</v>
      </c>
      <c r="AE82" t="n">
        <v>136117.374678804</v>
      </c>
      <c r="AF82" t="n">
        <v>4.409007065203268e-06</v>
      </c>
      <c r="AG82" t="n">
        <v>10</v>
      </c>
      <c r="AH82" t="n">
        <v>123126.5234814306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13.7788</v>
      </c>
      <c r="E83" t="n">
        <v>7.26</v>
      </c>
      <c r="F83" t="n">
        <v>4.09</v>
      </c>
      <c r="G83" t="n">
        <v>61.39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64.78</v>
      </c>
      <c r="Q83" t="n">
        <v>203.56</v>
      </c>
      <c r="R83" t="n">
        <v>15.57</v>
      </c>
      <c r="S83" t="n">
        <v>13.05</v>
      </c>
      <c r="T83" t="n">
        <v>971.6</v>
      </c>
      <c r="U83" t="n">
        <v>0.84</v>
      </c>
      <c r="V83" t="n">
        <v>0.91</v>
      </c>
      <c r="W83" t="n">
        <v>0.06</v>
      </c>
      <c r="X83" t="n">
        <v>0.05</v>
      </c>
      <c r="Y83" t="n">
        <v>1</v>
      </c>
      <c r="Z83" t="n">
        <v>10</v>
      </c>
      <c r="AA83" t="n">
        <v>99.33991718453063</v>
      </c>
      <c r="AB83" t="n">
        <v>135.9212572596579</v>
      </c>
      <c r="AC83" t="n">
        <v>122.9491232335153</v>
      </c>
      <c r="AD83" t="n">
        <v>99339.91718453064</v>
      </c>
      <c r="AE83" t="n">
        <v>135921.2572596579</v>
      </c>
      <c r="AF83" t="n">
        <v>4.411856770929549e-06</v>
      </c>
      <c r="AG83" t="n">
        <v>10</v>
      </c>
      <c r="AH83" t="n">
        <v>122949.1232335152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13.7799</v>
      </c>
      <c r="E84" t="n">
        <v>7.26</v>
      </c>
      <c r="F84" t="n">
        <v>4.09</v>
      </c>
      <c r="G84" t="n">
        <v>61.38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64.45999999999999</v>
      </c>
      <c r="Q84" t="n">
        <v>203.58</v>
      </c>
      <c r="R84" t="n">
        <v>15.66</v>
      </c>
      <c r="S84" t="n">
        <v>13.05</v>
      </c>
      <c r="T84" t="n">
        <v>1014.96</v>
      </c>
      <c r="U84" t="n">
        <v>0.83</v>
      </c>
      <c r="V84" t="n">
        <v>0.91</v>
      </c>
      <c r="W84" t="n">
        <v>0.06</v>
      </c>
      <c r="X84" t="n">
        <v>0.05</v>
      </c>
      <c r="Y84" t="n">
        <v>1</v>
      </c>
      <c r="Z84" t="n">
        <v>10</v>
      </c>
      <c r="AA84" t="n">
        <v>99.2112878368368</v>
      </c>
      <c r="AB84" t="n">
        <v>135.7452609114169</v>
      </c>
      <c r="AC84" t="n">
        <v>122.7899237297379</v>
      </c>
      <c r="AD84" t="n">
        <v>99211.2878368368</v>
      </c>
      <c r="AE84" t="n">
        <v>135745.260911417</v>
      </c>
      <c r="AF84" t="n">
        <v>4.412208981749651e-06</v>
      </c>
      <c r="AG84" t="n">
        <v>10</v>
      </c>
      <c r="AH84" t="n">
        <v>122789.9237297379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13.7678</v>
      </c>
      <c r="E85" t="n">
        <v>7.26</v>
      </c>
      <c r="F85" t="n">
        <v>4.1</v>
      </c>
      <c r="G85" t="n">
        <v>61.48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64.31</v>
      </c>
      <c r="Q85" t="n">
        <v>203.56</v>
      </c>
      <c r="R85" t="n">
        <v>15.89</v>
      </c>
      <c r="S85" t="n">
        <v>13.05</v>
      </c>
      <c r="T85" t="n">
        <v>1128.77</v>
      </c>
      <c r="U85" t="n">
        <v>0.82</v>
      </c>
      <c r="V85" t="n">
        <v>0.91</v>
      </c>
      <c r="W85" t="n">
        <v>0.06</v>
      </c>
      <c r="X85" t="n">
        <v>0.06</v>
      </c>
      <c r="Y85" t="n">
        <v>1</v>
      </c>
      <c r="Z85" t="n">
        <v>10</v>
      </c>
      <c r="AA85" t="n">
        <v>99.18322714175417</v>
      </c>
      <c r="AB85" t="n">
        <v>135.7068670304544</v>
      </c>
      <c r="AC85" t="n">
        <v>122.7551941068883</v>
      </c>
      <c r="AD85" t="n">
        <v>99183.22714175418</v>
      </c>
      <c r="AE85" t="n">
        <v>135706.8670304545</v>
      </c>
      <c r="AF85" t="n">
        <v>4.408334662728527e-06</v>
      </c>
      <c r="AG85" t="n">
        <v>10</v>
      </c>
      <c r="AH85" t="n">
        <v>122755.1941068883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13.7499</v>
      </c>
      <c r="E86" t="n">
        <v>7.27</v>
      </c>
      <c r="F86" t="n">
        <v>4.11</v>
      </c>
      <c r="G86" t="n">
        <v>61.62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64.19</v>
      </c>
      <c r="Q86" t="n">
        <v>203.57</v>
      </c>
      <c r="R86" t="n">
        <v>16.16</v>
      </c>
      <c r="S86" t="n">
        <v>13.05</v>
      </c>
      <c r="T86" t="n">
        <v>1265.22</v>
      </c>
      <c r="U86" t="n">
        <v>0.8100000000000001</v>
      </c>
      <c r="V86" t="n">
        <v>0.91</v>
      </c>
      <c r="W86" t="n">
        <v>0.06</v>
      </c>
      <c r="X86" t="n">
        <v>0.07000000000000001</v>
      </c>
      <c r="Y86" t="n">
        <v>1</v>
      </c>
      <c r="Z86" t="n">
        <v>10</v>
      </c>
      <c r="AA86" t="n">
        <v>99.17882818748983</v>
      </c>
      <c r="AB86" t="n">
        <v>135.7008481871618</v>
      </c>
      <c r="AC86" t="n">
        <v>122.749749693552</v>
      </c>
      <c r="AD86" t="n">
        <v>99178.82818748982</v>
      </c>
      <c r="AE86" t="n">
        <v>135700.8481871618</v>
      </c>
      <c r="AF86" t="n">
        <v>4.402603232110504e-06</v>
      </c>
      <c r="AG86" t="n">
        <v>10</v>
      </c>
      <c r="AH86" t="n">
        <v>122749.749693552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13.7552</v>
      </c>
      <c r="E87" t="n">
        <v>7.27</v>
      </c>
      <c r="F87" t="n">
        <v>4.11</v>
      </c>
      <c r="G87" t="n">
        <v>61.58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63.89</v>
      </c>
      <c r="Q87" t="n">
        <v>203.56</v>
      </c>
      <c r="R87" t="n">
        <v>16.09</v>
      </c>
      <c r="S87" t="n">
        <v>13.05</v>
      </c>
      <c r="T87" t="n">
        <v>1230.86</v>
      </c>
      <c r="U87" t="n">
        <v>0.8100000000000001</v>
      </c>
      <c r="V87" t="n">
        <v>0.91</v>
      </c>
      <c r="W87" t="n">
        <v>0.06</v>
      </c>
      <c r="X87" t="n">
        <v>0.07000000000000001</v>
      </c>
      <c r="Y87" t="n">
        <v>1</v>
      </c>
      <c r="Z87" t="n">
        <v>10</v>
      </c>
      <c r="AA87" t="n">
        <v>99.04931729477623</v>
      </c>
      <c r="AB87" t="n">
        <v>135.5236456701338</v>
      </c>
      <c r="AC87" t="n">
        <v>122.5894591360438</v>
      </c>
      <c r="AD87" t="n">
        <v>99049.31729477624</v>
      </c>
      <c r="AE87" t="n">
        <v>135523.6456701338</v>
      </c>
      <c r="AF87" t="n">
        <v>4.404300247880086e-06</v>
      </c>
      <c r="AG87" t="n">
        <v>10</v>
      </c>
      <c r="AH87" t="n">
        <v>122589.4591360438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13.7525</v>
      </c>
      <c r="E88" t="n">
        <v>7.27</v>
      </c>
      <c r="F88" t="n">
        <v>4.11</v>
      </c>
      <c r="G88" t="n">
        <v>61.6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63.76</v>
      </c>
      <c r="Q88" t="n">
        <v>203.56</v>
      </c>
      <c r="R88" t="n">
        <v>16.14</v>
      </c>
      <c r="S88" t="n">
        <v>13.05</v>
      </c>
      <c r="T88" t="n">
        <v>1255.12</v>
      </c>
      <c r="U88" t="n">
        <v>0.8100000000000001</v>
      </c>
      <c r="V88" t="n">
        <v>0.91</v>
      </c>
      <c r="W88" t="n">
        <v>0.06</v>
      </c>
      <c r="X88" t="n">
        <v>0.07000000000000001</v>
      </c>
      <c r="Y88" t="n">
        <v>1</v>
      </c>
      <c r="Z88" t="n">
        <v>10</v>
      </c>
      <c r="AA88" t="n">
        <v>99.00336422322053</v>
      </c>
      <c r="AB88" t="n">
        <v>135.4607706503249</v>
      </c>
      <c r="AC88" t="n">
        <v>122.5325848198798</v>
      </c>
      <c r="AD88" t="n">
        <v>99003.36422322053</v>
      </c>
      <c r="AE88" t="n">
        <v>135460.7706503249</v>
      </c>
      <c r="AF88" t="n">
        <v>4.403435730412563e-06</v>
      </c>
      <c r="AG88" t="n">
        <v>10</v>
      </c>
      <c r="AH88" t="n">
        <v>122532.5848198798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13.9098</v>
      </c>
      <c r="E89" t="n">
        <v>7.19</v>
      </c>
      <c r="F89" t="n">
        <v>4.08</v>
      </c>
      <c r="G89" t="n">
        <v>81.56999999999999</v>
      </c>
      <c r="H89" t="n">
        <v>1.22</v>
      </c>
      <c r="I89" t="n">
        <v>3</v>
      </c>
      <c r="J89" t="n">
        <v>332.35</v>
      </c>
      <c r="K89" t="n">
        <v>61.2</v>
      </c>
      <c r="L89" t="n">
        <v>22.75</v>
      </c>
      <c r="M89" t="n">
        <v>1</v>
      </c>
      <c r="N89" t="n">
        <v>103.41</v>
      </c>
      <c r="O89" t="n">
        <v>41224.6</v>
      </c>
      <c r="P89" t="n">
        <v>63.18</v>
      </c>
      <c r="Q89" t="n">
        <v>203.56</v>
      </c>
      <c r="R89" t="n">
        <v>15.18</v>
      </c>
      <c r="S89" t="n">
        <v>13.05</v>
      </c>
      <c r="T89" t="n">
        <v>779.71</v>
      </c>
      <c r="U89" t="n">
        <v>0.86</v>
      </c>
      <c r="V89" t="n">
        <v>0.92</v>
      </c>
      <c r="W89" t="n">
        <v>0.06</v>
      </c>
      <c r="X89" t="n">
        <v>0.04</v>
      </c>
      <c r="Y89" t="n">
        <v>1</v>
      </c>
      <c r="Z89" t="n">
        <v>10</v>
      </c>
      <c r="AA89" t="n">
        <v>98.4414615769024</v>
      </c>
      <c r="AB89" t="n">
        <v>134.6919506602376</v>
      </c>
      <c r="AC89" t="n">
        <v>121.8371399306006</v>
      </c>
      <c r="AD89" t="n">
        <v>98441.46157690239</v>
      </c>
      <c r="AE89" t="n">
        <v>134691.9506602376</v>
      </c>
      <c r="AF89" t="n">
        <v>4.45380187768716e-06</v>
      </c>
      <c r="AG89" t="n">
        <v>10</v>
      </c>
      <c r="AH89" t="n">
        <v>121837.1399306006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13.9184</v>
      </c>
      <c r="E90" t="n">
        <v>7.18</v>
      </c>
      <c r="F90" t="n">
        <v>4.07</v>
      </c>
      <c r="G90" t="n">
        <v>81.48</v>
      </c>
      <c r="H90" t="n">
        <v>1.23</v>
      </c>
      <c r="I90" t="n">
        <v>3</v>
      </c>
      <c r="J90" t="n">
        <v>332.95</v>
      </c>
      <c r="K90" t="n">
        <v>61.2</v>
      </c>
      <c r="L90" t="n">
        <v>23</v>
      </c>
      <c r="M90" t="n">
        <v>1</v>
      </c>
      <c r="N90" t="n">
        <v>103.75</v>
      </c>
      <c r="O90" t="n">
        <v>41297.62</v>
      </c>
      <c r="P90" t="n">
        <v>63.3</v>
      </c>
      <c r="Q90" t="n">
        <v>203.56</v>
      </c>
      <c r="R90" t="n">
        <v>15.02</v>
      </c>
      <c r="S90" t="n">
        <v>13.05</v>
      </c>
      <c r="T90" t="n">
        <v>700.14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98.46503566628726</v>
      </c>
      <c r="AB90" t="n">
        <v>134.7242057693494</v>
      </c>
      <c r="AC90" t="n">
        <v>121.8663166573691</v>
      </c>
      <c r="AD90" t="n">
        <v>98465.03566628727</v>
      </c>
      <c r="AE90" t="n">
        <v>134724.2057693494</v>
      </c>
      <c r="AF90" t="n">
        <v>4.456555525917049e-06</v>
      </c>
      <c r="AG90" t="n">
        <v>10</v>
      </c>
      <c r="AH90" t="n">
        <v>121866.3166573691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13.926</v>
      </c>
      <c r="E91" t="n">
        <v>7.18</v>
      </c>
      <c r="F91" t="n">
        <v>4.07</v>
      </c>
      <c r="G91" t="n">
        <v>81.40000000000001</v>
      </c>
      <c r="H91" t="n">
        <v>1.24</v>
      </c>
      <c r="I91" t="n">
        <v>3</v>
      </c>
      <c r="J91" t="n">
        <v>333.54</v>
      </c>
      <c r="K91" t="n">
        <v>61.2</v>
      </c>
      <c r="L91" t="n">
        <v>23.25</v>
      </c>
      <c r="M91" t="n">
        <v>1</v>
      </c>
      <c r="N91" t="n">
        <v>104.09</v>
      </c>
      <c r="O91" t="n">
        <v>41370.82</v>
      </c>
      <c r="P91" t="n">
        <v>63.31</v>
      </c>
      <c r="Q91" t="n">
        <v>203.56</v>
      </c>
      <c r="R91" t="n">
        <v>14.9</v>
      </c>
      <c r="S91" t="n">
        <v>13.05</v>
      </c>
      <c r="T91" t="n">
        <v>640.03</v>
      </c>
      <c r="U91" t="n">
        <v>0.88</v>
      </c>
      <c r="V91" t="n">
        <v>0.92</v>
      </c>
      <c r="W91" t="n">
        <v>0.06</v>
      </c>
      <c r="X91" t="n">
        <v>0.03</v>
      </c>
      <c r="Y91" t="n">
        <v>1</v>
      </c>
      <c r="Z91" t="n">
        <v>10</v>
      </c>
      <c r="AA91" t="n">
        <v>98.4540047771457</v>
      </c>
      <c r="AB91" t="n">
        <v>134.7091128201774</v>
      </c>
      <c r="AC91" t="n">
        <v>121.852664158083</v>
      </c>
      <c r="AD91" t="n">
        <v>98454.0047771457</v>
      </c>
      <c r="AE91" t="n">
        <v>134709.1128201774</v>
      </c>
      <c r="AF91" t="n">
        <v>4.458988982492299e-06</v>
      </c>
      <c r="AG91" t="n">
        <v>10</v>
      </c>
      <c r="AH91" t="n">
        <v>121852.664158083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13.9276</v>
      </c>
      <c r="E92" t="n">
        <v>7.18</v>
      </c>
      <c r="F92" t="n">
        <v>4.07</v>
      </c>
      <c r="G92" t="n">
        <v>81.38</v>
      </c>
      <c r="H92" t="n">
        <v>1.25</v>
      </c>
      <c r="I92" t="n">
        <v>3</v>
      </c>
      <c r="J92" t="n">
        <v>334.14</v>
      </c>
      <c r="K92" t="n">
        <v>61.2</v>
      </c>
      <c r="L92" t="n">
        <v>23.5</v>
      </c>
      <c r="M92" t="n">
        <v>1</v>
      </c>
      <c r="N92" t="n">
        <v>104.44</v>
      </c>
      <c r="O92" t="n">
        <v>41444.3</v>
      </c>
      <c r="P92" t="n">
        <v>63.42</v>
      </c>
      <c r="Q92" t="n">
        <v>203.56</v>
      </c>
      <c r="R92" t="n">
        <v>14.85</v>
      </c>
      <c r="S92" t="n">
        <v>13.05</v>
      </c>
      <c r="T92" t="n">
        <v>612.5700000000001</v>
      </c>
      <c r="U92" t="n">
        <v>0.88</v>
      </c>
      <c r="V92" t="n">
        <v>0.92</v>
      </c>
      <c r="W92" t="n">
        <v>0.06</v>
      </c>
      <c r="X92" t="n">
        <v>0.03</v>
      </c>
      <c r="Y92" t="n">
        <v>1</v>
      </c>
      <c r="Z92" t="n">
        <v>10</v>
      </c>
      <c r="AA92" t="n">
        <v>98.49384194164206</v>
      </c>
      <c r="AB92" t="n">
        <v>134.763619786133</v>
      </c>
      <c r="AC92" t="n">
        <v>121.9019690557088</v>
      </c>
      <c r="AD92" t="n">
        <v>98493.84194164207</v>
      </c>
      <c r="AE92" t="n">
        <v>134763.619786133</v>
      </c>
      <c r="AF92" t="n">
        <v>4.459501289139721e-06</v>
      </c>
      <c r="AG92" t="n">
        <v>10</v>
      </c>
      <c r="AH92" t="n">
        <v>121901.9690557088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13.9292</v>
      </c>
      <c r="E93" t="n">
        <v>7.18</v>
      </c>
      <c r="F93" t="n">
        <v>4.07</v>
      </c>
      <c r="G93" t="n">
        <v>81.37</v>
      </c>
      <c r="H93" t="n">
        <v>1.26</v>
      </c>
      <c r="I93" t="n">
        <v>3</v>
      </c>
      <c r="J93" t="n">
        <v>334.73</v>
      </c>
      <c r="K93" t="n">
        <v>61.2</v>
      </c>
      <c r="L93" t="n">
        <v>23.75</v>
      </c>
      <c r="M93" t="n">
        <v>1</v>
      </c>
      <c r="N93" t="n">
        <v>104.78</v>
      </c>
      <c r="O93" t="n">
        <v>41517.84</v>
      </c>
      <c r="P93" t="n">
        <v>63.64</v>
      </c>
      <c r="Q93" t="n">
        <v>203.56</v>
      </c>
      <c r="R93" t="n">
        <v>14.88</v>
      </c>
      <c r="S93" t="n">
        <v>13.05</v>
      </c>
      <c r="T93" t="n">
        <v>631.4</v>
      </c>
      <c r="U93" t="n">
        <v>0.88</v>
      </c>
      <c r="V93" t="n">
        <v>0.92</v>
      </c>
      <c r="W93" t="n">
        <v>0.06</v>
      </c>
      <c r="X93" t="n">
        <v>0.03</v>
      </c>
      <c r="Y93" t="n">
        <v>1</v>
      </c>
      <c r="Z93" t="n">
        <v>10</v>
      </c>
      <c r="AA93" t="n">
        <v>98.57664553374656</v>
      </c>
      <c r="AB93" t="n">
        <v>134.876915313887</v>
      </c>
      <c r="AC93" t="n">
        <v>122.0044518173052</v>
      </c>
      <c r="AD93" t="n">
        <v>98576.64553374656</v>
      </c>
      <c r="AE93" t="n">
        <v>134876.915313887</v>
      </c>
      <c r="AF93" t="n">
        <v>4.460013595787142e-06</v>
      </c>
      <c r="AG93" t="n">
        <v>10</v>
      </c>
      <c r="AH93" t="n">
        <v>122004.4518173052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13.9249</v>
      </c>
      <c r="E94" t="n">
        <v>7.18</v>
      </c>
      <c r="F94" t="n">
        <v>4.07</v>
      </c>
      <c r="G94" t="n">
        <v>81.41</v>
      </c>
      <c r="H94" t="n">
        <v>1.28</v>
      </c>
      <c r="I94" t="n">
        <v>3</v>
      </c>
      <c r="J94" t="n">
        <v>335.33</v>
      </c>
      <c r="K94" t="n">
        <v>61.2</v>
      </c>
      <c r="L94" t="n">
        <v>24</v>
      </c>
      <c r="M94" t="n">
        <v>1</v>
      </c>
      <c r="N94" t="n">
        <v>105.13</v>
      </c>
      <c r="O94" t="n">
        <v>41591.55</v>
      </c>
      <c r="P94" t="n">
        <v>63.79</v>
      </c>
      <c r="Q94" t="n">
        <v>203.56</v>
      </c>
      <c r="R94" t="n">
        <v>14.96</v>
      </c>
      <c r="S94" t="n">
        <v>13.05</v>
      </c>
      <c r="T94" t="n">
        <v>669</v>
      </c>
      <c r="U94" t="n">
        <v>0.87</v>
      </c>
      <c r="V94" t="n">
        <v>0.92</v>
      </c>
      <c r="W94" t="n">
        <v>0.06</v>
      </c>
      <c r="X94" t="n">
        <v>0.03</v>
      </c>
      <c r="Y94" t="n">
        <v>1</v>
      </c>
      <c r="Z94" t="n">
        <v>10</v>
      </c>
      <c r="AA94" t="n">
        <v>98.64375396136616</v>
      </c>
      <c r="AB94" t="n">
        <v>134.968736025171</v>
      </c>
      <c r="AC94" t="n">
        <v>122.0875092887755</v>
      </c>
      <c r="AD94" t="n">
        <v>98643.75396136616</v>
      </c>
      <c r="AE94" t="n">
        <v>134968.7360251709</v>
      </c>
      <c r="AF94" t="n">
        <v>4.458636771672197e-06</v>
      </c>
      <c r="AG94" t="n">
        <v>10</v>
      </c>
      <c r="AH94" t="n">
        <v>122087.5092887755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13.9179</v>
      </c>
      <c r="E95" t="n">
        <v>7.18</v>
      </c>
      <c r="F95" t="n">
        <v>4.07</v>
      </c>
      <c r="G95" t="n">
        <v>81.48</v>
      </c>
      <c r="H95" t="n">
        <v>1.29</v>
      </c>
      <c r="I95" t="n">
        <v>3</v>
      </c>
      <c r="J95" t="n">
        <v>335.93</v>
      </c>
      <c r="K95" t="n">
        <v>61.2</v>
      </c>
      <c r="L95" t="n">
        <v>24.25</v>
      </c>
      <c r="M95" t="n">
        <v>1</v>
      </c>
      <c r="N95" t="n">
        <v>105.48</v>
      </c>
      <c r="O95" t="n">
        <v>41665.42</v>
      </c>
      <c r="P95" t="n">
        <v>63.86</v>
      </c>
      <c r="Q95" t="n">
        <v>203.56</v>
      </c>
      <c r="R95" t="n">
        <v>15.07</v>
      </c>
      <c r="S95" t="n">
        <v>13.05</v>
      </c>
      <c r="T95" t="n">
        <v>726.84</v>
      </c>
      <c r="U95" t="n">
        <v>0.87</v>
      </c>
      <c r="V95" t="n">
        <v>0.92</v>
      </c>
      <c r="W95" t="n">
        <v>0.06</v>
      </c>
      <c r="X95" t="n">
        <v>0.03</v>
      </c>
      <c r="Y95" t="n">
        <v>1</v>
      </c>
      <c r="Z95" t="n">
        <v>10</v>
      </c>
      <c r="AA95" t="n">
        <v>98.68498144545335</v>
      </c>
      <c r="AB95" t="n">
        <v>135.0251452877272</v>
      </c>
      <c r="AC95" t="n">
        <v>122.1385349304843</v>
      </c>
      <c r="AD95" t="n">
        <v>98684.98144545335</v>
      </c>
      <c r="AE95" t="n">
        <v>135025.1452877272</v>
      </c>
      <c r="AF95" t="n">
        <v>4.45639543008973e-06</v>
      </c>
      <c r="AG95" t="n">
        <v>10</v>
      </c>
      <c r="AH95" t="n">
        <v>122138.5349304843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13.9109</v>
      </c>
      <c r="E96" t="n">
        <v>7.19</v>
      </c>
      <c r="F96" t="n">
        <v>4.08</v>
      </c>
      <c r="G96" t="n">
        <v>81.56</v>
      </c>
      <c r="H96" t="n">
        <v>1.3</v>
      </c>
      <c r="I96" t="n">
        <v>3</v>
      </c>
      <c r="J96" t="n">
        <v>336.53</v>
      </c>
      <c r="K96" t="n">
        <v>61.2</v>
      </c>
      <c r="L96" t="n">
        <v>24.5</v>
      </c>
      <c r="M96" t="n">
        <v>1</v>
      </c>
      <c r="N96" t="n">
        <v>105.83</v>
      </c>
      <c r="O96" t="n">
        <v>41739.48</v>
      </c>
      <c r="P96" t="n">
        <v>63.94</v>
      </c>
      <c r="Q96" t="n">
        <v>203.56</v>
      </c>
      <c r="R96" t="n">
        <v>15.21</v>
      </c>
      <c r="S96" t="n">
        <v>13.05</v>
      </c>
      <c r="T96" t="n">
        <v>795.54</v>
      </c>
      <c r="U96" t="n">
        <v>0.86</v>
      </c>
      <c r="V96" t="n">
        <v>0.92</v>
      </c>
      <c r="W96" t="n">
        <v>0.06</v>
      </c>
      <c r="X96" t="n">
        <v>0.04</v>
      </c>
      <c r="Y96" t="n">
        <v>1</v>
      </c>
      <c r="Z96" t="n">
        <v>10</v>
      </c>
      <c r="AA96" t="n">
        <v>98.73661171134354</v>
      </c>
      <c r="AB96" t="n">
        <v>135.0957880952847</v>
      </c>
      <c r="AC96" t="n">
        <v>122.2024356876363</v>
      </c>
      <c r="AD96" t="n">
        <v>98736.61171134355</v>
      </c>
      <c r="AE96" t="n">
        <v>135095.7880952847</v>
      </c>
      <c r="AF96" t="n">
        <v>4.454154088507263e-06</v>
      </c>
      <c r="AG96" t="n">
        <v>10</v>
      </c>
      <c r="AH96" t="n">
        <v>122202.4356876363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13.9034</v>
      </c>
      <c r="E97" t="n">
        <v>7.19</v>
      </c>
      <c r="F97" t="n">
        <v>4.08</v>
      </c>
      <c r="G97" t="n">
        <v>81.63</v>
      </c>
      <c r="H97" t="n">
        <v>1.31</v>
      </c>
      <c r="I97" t="n">
        <v>3</v>
      </c>
      <c r="J97" t="n">
        <v>337.13</v>
      </c>
      <c r="K97" t="n">
        <v>61.2</v>
      </c>
      <c r="L97" t="n">
        <v>24.75</v>
      </c>
      <c r="M97" t="n">
        <v>1</v>
      </c>
      <c r="N97" t="n">
        <v>106.18</v>
      </c>
      <c r="O97" t="n">
        <v>41813.7</v>
      </c>
      <c r="P97" t="n">
        <v>64.06</v>
      </c>
      <c r="Q97" t="n">
        <v>203.56</v>
      </c>
      <c r="R97" t="n">
        <v>15.35</v>
      </c>
      <c r="S97" t="n">
        <v>13.05</v>
      </c>
      <c r="T97" t="n">
        <v>864.41</v>
      </c>
      <c r="U97" t="n">
        <v>0.85</v>
      </c>
      <c r="V97" t="n">
        <v>0.92</v>
      </c>
      <c r="W97" t="n">
        <v>0.06</v>
      </c>
      <c r="X97" t="n">
        <v>0.04</v>
      </c>
      <c r="Y97" t="n">
        <v>1</v>
      </c>
      <c r="Z97" t="n">
        <v>10</v>
      </c>
      <c r="AA97" t="n">
        <v>98.79849371745401</v>
      </c>
      <c r="AB97" t="n">
        <v>135.1804577860865</v>
      </c>
      <c r="AC97" t="n">
        <v>122.2790246219826</v>
      </c>
      <c r="AD97" t="n">
        <v>98798.49371745401</v>
      </c>
      <c r="AE97" t="n">
        <v>135180.4577860865</v>
      </c>
      <c r="AF97" t="n">
        <v>4.451752651097475e-06</v>
      </c>
      <c r="AG97" t="n">
        <v>10</v>
      </c>
      <c r="AH97" t="n">
        <v>122279.0246219826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13.9093</v>
      </c>
      <c r="E98" t="n">
        <v>7.19</v>
      </c>
      <c r="F98" t="n">
        <v>4.08</v>
      </c>
      <c r="G98" t="n">
        <v>81.56999999999999</v>
      </c>
      <c r="H98" t="n">
        <v>1.32</v>
      </c>
      <c r="I98" t="n">
        <v>3</v>
      </c>
      <c r="J98" t="n">
        <v>337.73</v>
      </c>
      <c r="K98" t="n">
        <v>61.2</v>
      </c>
      <c r="L98" t="n">
        <v>25</v>
      </c>
      <c r="M98" t="n">
        <v>1</v>
      </c>
      <c r="N98" t="n">
        <v>106.53</v>
      </c>
      <c r="O98" t="n">
        <v>41888.1</v>
      </c>
      <c r="P98" t="n">
        <v>64.08</v>
      </c>
      <c r="Q98" t="n">
        <v>203.56</v>
      </c>
      <c r="R98" t="n">
        <v>15.18</v>
      </c>
      <c r="S98" t="n">
        <v>13.05</v>
      </c>
      <c r="T98" t="n">
        <v>782.03</v>
      </c>
      <c r="U98" t="n">
        <v>0.86</v>
      </c>
      <c r="V98" t="n">
        <v>0.92</v>
      </c>
      <c r="W98" t="n">
        <v>0.06</v>
      </c>
      <c r="X98" t="n">
        <v>0.04</v>
      </c>
      <c r="Y98" t="n">
        <v>1</v>
      </c>
      <c r="Z98" t="n">
        <v>10</v>
      </c>
      <c r="AA98" t="n">
        <v>98.79456615337836</v>
      </c>
      <c r="AB98" t="n">
        <v>135.1750839196463</v>
      </c>
      <c r="AC98" t="n">
        <v>122.2741636298132</v>
      </c>
      <c r="AD98" t="n">
        <v>98794.56615337836</v>
      </c>
      <c r="AE98" t="n">
        <v>135175.0839196462</v>
      </c>
      <c r="AF98" t="n">
        <v>4.453641781859841e-06</v>
      </c>
      <c r="AG98" t="n">
        <v>10</v>
      </c>
      <c r="AH98" t="n">
        <v>122274.1636298132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13.9179</v>
      </c>
      <c r="E99" t="n">
        <v>7.18</v>
      </c>
      <c r="F99" t="n">
        <v>4.07</v>
      </c>
      <c r="G99" t="n">
        <v>81.48</v>
      </c>
      <c r="H99" t="n">
        <v>1.33</v>
      </c>
      <c r="I99" t="n">
        <v>3</v>
      </c>
      <c r="J99" t="n">
        <v>338.34</v>
      </c>
      <c r="K99" t="n">
        <v>61.2</v>
      </c>
      <c r="L99" t="n">
        <v>25.25</v>
      </c>
      <c r="M99" t="n">
        <v>1</v>
      </c>
      <c r="N99" t="n">
        <v>106.89</v>
      </c>
      <c r="O99" t="n">
        <v>41962.68</v>
      </c>
      <c r="P99" t="n">
        <v>64.12</v>
      </c>
      <c r="Q99" t="n">
        <v>203.56</v>
      </c>
      <c r="R99" t="n">
        <v>15.03</v>
      </c>
      <c r="S99" t="n">
        <v>13.05</v>
      </c>
      <c r="T99" t="n">
        <v>705.4</v>
      </c>
      <c r="U99" t="n">
        <v>0.87</v>
      </c>
      <c r="V99" t="n">
        <v>0.92</v>
      </c>
      <c r="W99" t="n">
        <v>0.06</v>
      </c>
      <c r="X99" t="n">
        <v>0.03</v>
      </c>
      <c r="Y99" t="n">
        <v>1</v>
      </c>
      <c r="Z99" t="n">
        <v>10</v>
      </c>
      <c r="AA99" t="n">
        <v>98.78664256009057</v>
      </c>
      <c r="AB99" t="n">
        <v>135.1642425097456</v>
      </c>
      <c r="AC99" t="n">
        <v>122.2643569088575</v>
      </c>
      <c r="AD99" t="n">
        <v>98786.64256009056</v>
      </c>
      <c r="AE99" t="n">
        <v>135164.2425097456</v>
      </c>
      <c r="AF99" t="n">
        <v>4.45639543008973e-06</v>
      </c>
      <c r="AG99" t="n">
        <v>10</v>
      </c>
      <c r="AH99" t="n">
        <v>122264.3569088575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13.9238</v>
      </c>
      <c r="E100" t="n">
        <v>7.18</v>
      </c>
      <c r="F100" t="n">
        <v>4.07</v>
      </c>
      <c r="G100" t="n">
        <v>81.42</v>
      </c>
      <c r="H100" t="n">
        <v>1.34</v>
      </c>
      <c r="I100" t="n">
        <v>3</v>
      </c>
      <c r="J100" t="n">
        <v>338.94</v>
      </c>
      <c r="K100" t="n">
        <v>61.2</v>
      </c>
      <c r="L100" t="n">
        <v>25.5</v>
      </c>
      <c r="M100" t="n">
        <v>1</v>
      </c>
      <c r="N100" t="n">
        <v>107.25</v>
      </c>
      <c r="O100" t="n">
        <v>42037.44</v>
      </c>
      <c r="P100" t="n">
        <v>64.09</v>
      </c>
      <c r="Q100" t="n">
        <v>203.56</v>
      </c>
      <c r="R100" t="n">
        <v>14.92</v>
      </c>
      <c r="S100" t="n">
        <v>13.05</v>
      </c>
      <c r="T100" t="n">
        <v>652.2</v>
      </c>
      <c r="U100" t="n">
        <v>0.87</v>
      </c>
      <c r="V100" t="n">
        <v>0.92</v>
      </c>
      <c r="W100" t="n">
        <v>0.06</v>
      </c>
      <c r="X100" t="n">
        <v>0.03</v>
      </c>
      <c r="Y100" t="n">
        <v>1</v>
      </c>
      <c r="Z100" t="n">
        <v>10</v>
      </c>
      <c r="AA100" t="n">
        <v>98.76318217761474</v>
      </c>
      <c r="AB100" t="n">
        <v>135.1321429794432</v>
      </c>
      <c r="AC100" t="n">
        <v>122.2353209126751</v>
      </c>
      <c r="AD100" t="n">
        <v>98763.18217761474</v>
      </c>
      <c r="AE100" t="n">
        <v>135132.1429794432</v>
      </c>
      <c r="AF100" t="n">
        <v>4.458284560852096e-06</v>
      </c>
      <c r="AG100" t="n">
        <v>10</v>
      </c>
      <c r="AH100" t="n">
        <v>122235.3209126751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13.927</v>
      </c>
      <c r="E101" t="n">
        <v>7.18</v>
      </c>
      <c r="F101" t="n">
        <v>4.07</v>
      </c>
      <c r="G101" t="n">
        <v>81.39</v>
      </c>
      <c r="H101" t="n">
        <v>1.35</v>
      </c>
      <c r="I101" t="n">
        <v>3</v>
      </c>
      <c r="J101" t="n">
        <v>339.55</v>
      </c>
      <c r="K101" t="n">
        <v>61.2</v>
      </c>
      <c r="L101" t="n">
        <v>25.75</v>
      </c>
      <c r="M101" t="n">
        <v>1</v>
      </c>
      <c r="N101" t="n">
        <v>107.6</v>
      </c>
      <c r="O101" t="n">
        <v>42112.37</v>
      </c>
      <c r="P101" t="n">
        <v>64.06</v>
      </c>
      <c r="Q101" t="n">
        <v>203.56</v>
      </c>
      <c r="R101" t="n">
        <v>14.91</v>
      </c>
      <c r="S101" t="n">
        <v>13.05</v>
      </c>
      <c r="T101" t="n">
        <v>643</v>
      </c>
      <c r="U101" t="n">
        <v>0.88</v>
      </c>
      <c r="V101" t="n">
        <v>0.92</v>
      </c>
      <c r="W101" t="n">
        <v>0.06</v>
      </c>
      <c r="X101" t="n">
        <v>0.03</v>
      </c>
      <c r="Y101" t="n">
        <v>1</v>
      </c>
      <c r="Z101" t="n">
        <v>10</v>
      </c>
      <c r="AA101" t="n">
        <v>98.74510169905209</v>
      </c>
      <c r="AB101" t="n">
        <v>135.1074044710194</v>
      </c>
      <c r="AC101" t="n">
        <v>122.2129434127746</v>
      </c>
      <c r="AD101" t="n">
        <v>98745.10169905209</v>
      </c>
      <c r="AE101" t="n">
        <v>135107.4044710194</v>
      </c>
      <c r="AF101" t="n">
        <v>4.459309174146938e-06</v>
      </c>
      <c r="AG101" t="n">
        <v>10</v>
      </c>
      <c r="AH101" t="n">
        <v>122212.9434127746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13.9243</v>
      </c>
      <c r="E102" t="n">
        <v>7.18</v>
      </c>
      <c r="F102" t="n">
        <v>4.07</v>
      </c>
      <c r="G102" t="n">
        <v>81.42</v>
      </c>
      <c r="H102" t="n">
        <v>1.36</v>
      </c>
      <c r="I102" t="n">
        <v>3</v>
      </c>
      <c r="J102" t="n">
        <v>340.16</v>
      </c>
      <c r="K102" t="n">
        <v>61.2</v>
      </c>
      <c r="L102" t="n">
        <v>26</v>
      </c>
      <c r="M102" t="n">
        <v>1</v>
      </c>
      <c r="N102" t="n">
        <v>107.96</v>
      </c>
      <c r="O102" t="n">
        <v>42187.49</v>
      </c>
      <c r="P102" t="n">
        <v>64.04000000000001</v>
      </c>
      <c r="Q102" t="n">
        <v>203.57</v>
      </c>
      <c r="R102" t="n">
        <v>14.95</v>
      </c>
      <c r="S102" t="n">
        <v>13.05</v>
      </c>
      <c r="T102" t="n">
        <v>663.2</v>
      </c>
      <c r="U102" t="n">
        <v>0.87</v>
      </c>
      <c r="V102" t="n">
        <v>0.92</v>
      </c>
      <c r="W102" t="n">
        <v>0.06</v>
      </c>
      <c r="X102" t="n">
        <v>0.03</v>
      </c>
      <c r="Y102" t="n">
        <v>1</v>
      </c>
      <c r="Z102" t="n">
        <v>10</v>
      </c>
      <c r="AA102" t="n">
        <v>98.74264731669084</v>
      </c>
      <c r="AB102" t="n">
        <v>135.104046276793</v>
      </c>
      <c r="AC102" t="n">
        <v>122.2099057198919</v>
      </c>
      <c r="AD102" t="n">
        <v>98742.64731669084</v>
      </c>
      <c r="AE102" t="n">
        <v>135104.046276793</v>
      </c>
      <c r="AF102" t="n">
        <v>4.458444656679415e-06</v>
      </c>
      <c r="AG102" t="n">
        <v>10</v>
      </c>
      <c r="AH102" t="n">
        <v>122209.9057198919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13.9206</v>
      </c>
      <c r="E103" t="n">
        <v>7.18</v>
      </c>
      <c r="F103" t="n">
        <v>4.07</v>
      </c>
      <c r="G103" t="n">
        <v>81.45999999999999</v>
      </c>
      <c r="H103" t="n">
        <v>1.37</v>
      </c>
      <c r="I103" t="n">
        <v>3</v>
      </c>
      <c r="J103" t="n">
        <v>340.77</v>
      </c>
      <c r="K103" t="n">
        <v>61.2</v>
      </c>
      <c r="L103" t="n">
        <v>26.25</v>
      </c>
      <c r="M103" t="n">
        <v>1</v>
      </c>
      <c r="N103" t="n">
        <v>108.32</v>
      </c>
      <c r="O103" t="n">
        <v>42262.79</v>
      </c>
      <c r="P103" t="n">
        <v>64.11</v>
      </c>
      <c r="Q103" t="n">
        <v>203.56</v>
      </c>
      <c r="R103" t="n">
        <v>15.04</v>
      </c>
      <c r="S103" t="n">
        <v>13.05</v>
      </c>
      <c r="T103" t="n">
        <v>707.77</v>
      </c>
      <c r="U103" t="n">
        <v>0.87</v>
      </c>
      <c r="V103" t="n">
        <v>0.92</v>
      </c>
      <c r="W103" t="n">
        <v>0.06</v>
      </c>
      <c r="X103" t="n">
        <v>0.03</v>
      </c>
      <c r="Y103" t="n">
        <v>1</v>
      </c>
      <c r="Z103" t="n">
        <v>10</v>
      </c>
      <c r="AA103" t="n">
        <v>98.7773616841929</v>
      </c>
      <c r="AB103" t="n">
        <v>135.1515440058991</v>
      </c>
      <c r="AC103" t="n">
        <v>122.2528703323956</v>
      </c>
      <c r="AD103" t="n">
        <v>98777.3616841929</v>
      </c>
      <c r="AE103" t="n">
        <v>135151.5440058991</v>
      </c>
      <c r="AF103" t="n">
        <v>4.457259947557253e-06</v>
      </c>
      <c r="AG103" t="n">
        <v>10</v>
      </c>
      <c r="AH103" t="n">
        <v>122252.8703323956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13.913</v>
      </c>
      <c r="E104" t="n">
        <v>7.19</v>
      </c>
      <c r="F104" t="n">
        <v>4.08</v>
      </c>
      <c r="G104" t="n">
        <v>81.53</v>
      </c>
      <c r="H104" t="n">
        <v>1.38</v>
      </c>
      <c r="I104" t="n">
        <v>3</v>
      </c>
      <c r="J104" t="n">
        <v>341.38</v>
      </c>
      <c r="K104" t="n">
        <v>61.2</v>
      </c>
      <c r="L104" t="n">
        <v>26.5</v>
      </c>
      <c r="M104" t="n">
        <v>1</v>
      </c>
      <c r="N104" t="n">
        <v>108.68</v>
      </c>
      <c r="O104" t="n">
        <v>42338.27</v>
      </c>
      <c r="P104" t="n">
        <v>64.13</v>
      </c>
      <c r="Q104" t="n">
        <v>203.57</v>
      </c>
      <c r="R104" t="n">
        <v>15.16</v>
      </c>
      <c r="S104" t="n">
        <v>13.05</v>
      </c>
      <c r="T104" t="n">
        <v>769.61</v>
      </c>
      <c r="U104" t="n">
        <v>0.86</v>
      </c>
      <c r="V104" t="n">
        <v>0.92</v>
      </c>
      <c r="W104" t="n">
        <v>0.06</v>
      </c>
      <c r="X104" t="n">
        <v>0.04</v>
      </c>
      <c r="Y104" t="n">
        <v>1</v>
      </c>
      <c r="Z104" t="n">
        <v>10</v>
      </c>
      <c r="AA104" t="n">
        <v>98.80675605520327</v>
      </c>
      <c r="AB104" t="n">
        <v>135.1917626811036</v>
      </c>
      <c r="AC104" t="n">
        <v>122.2892505936858</v>
      </c>
      <c r="AD104" t="n">
        <v>98806.75605520327</v>
      </c>
      <c r="AE104" t="n">
        <v>135191.7626811036</v>
      </c>
      <c r="AF104" t="n">
        <v>4.454826490982002e-06</v>
      </c>
      <c r="AG104" t="n">
        <v>10</v>
      </c>
      <c r="AH104" t="n">
        <v>122289.2505936858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13.9061</v>
      </c>
      <c r="E105" t="n">
        <v>7.19</v>
      </c>
      <c r="F105" t="n">
        <v>4.08</v>
      </c>
      <c r="G105" t="n">
        <v>81.61</v>
      </c>
      <c r="H105" t="n">
        <v>1.39</v>
      </c>
      <c r="I105" t="n">
        <v>3</v>
      </c>
      <c r="J105" t="n">
        <v>342</v>
      </c>
      <c r="K105" t="n">
        <v>61.2</v>
      </c>
      <c r="L105" t="n">
        <v>26.75</v>
      </c>
      <c r="M105" t="n">
        <v>1</v>
      </c>
      <c r="N105" t="n">
        <v>109.05</v>
      </c>
      <c r="O105" t="n">
        <v>42413.94</v>
      </c>
      <c r="P105" t="n">
        <v>64.15000000000001</v>
      </c>
      <c r="Q105" t="n">
        <v>203.56</v>
      </c>
      <c r="R105" t="n">
        <v>15.3</v>
      </c>
      <c r="S105" t="n">
        <v>13.05</v>
      </c>
      <c r="T105" t="n">
        <v>841.3099999999999</v>
      </c>
      <c r="U105" t="n">
        <v>0.85</v>
      </c>
      <c r="V105" t="n">
        <v>0.92</v>
      </c>
      <c r="W105" t="n">
        <v>0.06</v>
      </c>
      <c r="X105" t="n">
        <v>0.04</v>
      </c>
      <c r="Y105" t="n">
        <v>1</v>
      </c>
      <c r="Z105" t="n">
        <v>10</v>
      </c>
      <c r="AA105" t="n">
        <v>98.82833447061627</v>
      </c>
      <c r="AB105" t="n">
        <v>135.2212872210442</v>
      </c>
      <c r="AC105" t="n">
        <v>122.3159573529725</v>
      </c>
      <c r="AD105" t="n">
        <v>98828.33447061628</v>
      </c>
      <c r="AE105" t="n">
        <v>135221.2872210442</v>
      </c>
      <c r="AF105" t="n">
        <v>4.452617168564999e-06</v>
      </c>
      <c r="AG105" t="n">
        <v>10</v>
      </c>
      <c r="AH105" t="n">
        <v>122315.9573529725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13.9039</v>
      </c>
      <c r="E106" t="n">
        <v>7.19</v>
      </c>
      <c r="F106" t="n">
        <v>4.08</v>
      </c>
      <c r="G106" t="n">
        <v>81.63</v>
      </c>
      <c r="H106" t="n">
        <v>1.4</v>
      </c>
      <c r="I106" t="n">
        <v>3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64.16</v>
      </c>
      <c r="Q106" t="n">
        <v>203.56</v>
      </c>
      <c r="R106" t="n">
        <v>15.3</v>
      </c>
      <c r="S106" t="n">
        <v>13.05</v>
      </c>
      <c r="T106" t="n">
        <v>841.64</v>
      </c>
      <c r="U106" t="n">
        <v>0.85</v>
      </c>
      <c r="V106" t="n">
        <v>0.92</v>
      </c>
      <c r="W106" t="n">
        <v>0.06</v>
      </c>
      <c r="X106" t="n">
        <v>0.04</v>
      </c>
      <c r="Y106" t="n">
        <v>1</v>
      </c>
      <c r="Z106" t="n">
        <v>10</v>
      </c>
      <c r="AA106" t="n">
        <v>98.83663715672726</v>
      </c>
      <c r="AB106" t="n">
        <v>135.2326473224699</v>
      </c>
      <c r="AC106" t="n">
        <v>122.3262332622621</v>
      </c>
      <c r="AD106" t="n">
        <v>98836.63715672726</v>
      </c>
      <c r="AE106" t="n">
        <v>135232.6473224699</v>
      </c>
      <c r="AF106" t="n">
        <v>4.451912746924794e-06</v>
      </c>
      <c r="AG106" t="n">
        <v>10</v>
      </c>
      <c r="AH106" t="n">
        <v>122326.2332622621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13.912</v>
      </c>
      <c r="E107" t="n">
        <v>7.19</v>
      </c>
      <c r="F107" t="n">
        <v>4.08</v>
      </c>
      <c r="G107" t="n">
        <v>81.54000000000001</v>
      </c>
      <c r="H107" t="n">
        <v>1.42</v>
      </c>
      <c r="I107" t="n">
        <v>3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64.06</v>
      </c>
      <c r="Q107" t="n">
        <v>203.56</v>
      </c>
      <c r="R107" t="n">
        <v>15.14</v>
      </c>
      <c r="S107" t="n">
        <v>13.05</v>
      </c>
      <c r="T107" t="n">
        <v>758.9400000000001</v>
      </c>
      <c r="U107" t="n">
        <v>0.86</v>
      </c>
      <c r="V107" t="n">
        <v>0.92</v>
      </c>
      <c r="W107" t="n">
        <v>0.06</v>
      </c>
      <c r="X107" t="n">
        <v>0.04</v>
      </c>
      <c r="Y107" t="n">
        <v>1</v>
      </c>
      <c r="Z107" t="n">
        <v>10</v>
      </c>
      <c r="AA107" t="n">
        <v>98.78136630142376</v>
      </c>
      <c r="AB107" t="n">
        <v>135.1570232998656</v>
      </c>
      <c r="AC107" t="n">
        <v>122.2578266902362</v>
      </c>
      <c r="AD107" t="n">
        <v>98781.36630142375</v>
      </c>
      <c r="AE107" t="n">
        <v>135157.0232998656</v>
      </c>
      <c r="AF107" t="n">
        <v>4.454506299327364e-06</v>
      </c>
      <c r="AG107" t="n">
        <v>10</v>
      </c>
      <c r="AH107" t="n">
        <v>122257.8266902362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13.919</v>
      </c>
      <c r="E108" t="n">
        <v>7.18</v>
      </c>
      <c r="F108" t="n">
        <v>4.07</v>
      </c>
      <c r="G108" t="n">
        <v>81.47</v>
      </c>
      <c r="H108" t="n">
        <v>1.43</v>
      </c>
      <c r="I108" t="n">
        <v>3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63.96</v>
      </c>
      <c r="Q108" t="n">
        <v>203.56</v>
      </c>
      <c r="R108" t="n">
        <v>15.01</v>
      </c>
      <c r="S108" t="n">
        <v>13.05</v>
      </c>
      <c r="T108" t="n">
        <v>695.22</v>
      </c>
      <c r="U108" t="n">
        <v>0.87</v>
      </c>
      <c r="V108" t="n">
        <v>0.92</v>
      </c>
      <c r="W108" t="n">
        <v>0.06</v>
      </c>
      <c r="X108" t="n">
        <v>0.03</v>
      </c>
      <c r="Y108" t="n">
        <v>1</v>
      </c>
      <c r="Z108" t="n">
        <v>10</v>
      </c>
      <c r="AA108" t="n">
        <v>98.72189814055712</v>
      </c>
      <c r="AB108" t="n">
        <v>135.0756563386178</v>
      </c>
      <c r="AC108" t="n">
        <v>122.1842252775706</v>
      </c>
      <c r="AD108" t="n">
        <v>98721.89814055711</v>
      </c>
      <c r="AE108" t="n">
        <v>135075.6563386178</v>
      </c>
      <c r="AF108" t="n">
        <v>4.456747640909832e-06</v>
      </c>
      <c r="AG108" t="n">
        <v>10</v>
      </c>
      <c r="AH108" t="n">
        <v>122184.2252775706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13.9222</v>
      </c>
      <c r="E109" t="n">
        <v>7.18</v>
      </c>
      <c r="F109" t="n">
        <v>4.07</v>
      </c>
      <c r="G109" t="n">
        <v>81.44</v>
      </c>
      <c r="H109" t="n">
        <v>1.44</v>
      </c>
      <c r="I109" t="n">
        <v>3</v>
      </c>
      <c r="J109" t="n">
        <v>344.47</v>
      </c>
      <c r="K109" t="n">
        <v>61.2</v>
      </c>
      <c r="L109" t="n">
        <v>27.75</v>
      </c>
      <c r="M109" t="n">
        <v>1</v>
      </c>
      <c r="N109" t="n">
        <v>110.52</v>
      </c>
      <c r="O109" t="n">
        <v>42718.61</v>
      </c>
      <c r="P109" t="n">
        <v>63.97</v>
      </c>
      <c r="Q109" t="n">
        <v>203.56</v>
      </c>
      <c r="R109" t="n">
        <v>14.94</v>
      </c>
      <c r="S109" t="n">
        <v>13.05</v>
      </c>
      <c r="T109" t="n">
        <v>662.37</v>
      </c>
      <c r="U109" t="n">
        <v>0.87</v>
      </c>
      <c r="V109" t="n">
        <v>0.92</v>
      </c>
      <c r="W109" t="n">
        <v>0.06</v>
      </c>
      <c r="X109" t="n">
        <v>0.03</v>
      </c>
      <c r="Y109" t="n">
        <v>1</v>
      </c>
      <c r="Z109" t="n">
        <v>10</v>
      </c>
      <c r="AA109" t="n">
        <v>98.71945625828673</v>
      </c>
      <c r="AB109" t="n">
        <v>135.0723152475672</v>
      </c>
      <c r="AC109" t="n">
        <v>122.1812030555606</v>
      </c>
      <c r="AD109" t="n">
        <v>98719.45625828672</v>
      </c>
      <c r="AE109" t="n">
        <v>135072.3152475672</v>
      </c>
      <c r="AF109" t="n">
        <v>4.457772254204675e-06</v>
      </c>
      <c r="AG109" t="n">
        <v>10</v>
      </c>
      <c r="AH109" t="n">
        <v>122181.2030555606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13.9233</v>
      </c>
      <c r="E110" t="n">
        <v>7.18</v>
      </c>
      <c r="F110" t="n">
        <v>4.07</v>
      </c>
      <c r="G110" t="n">
        <v>81.43000000000001</v>
      </c>
      <c r="H110" t="n">
        <v>1.45</v>
      </c>
      <c r="I110" t="n">
        <v>3</v>
      </c>
      <c r="J110" t="n">
        <v>345.09</v>
      </c>
      <c r="K110" t="n">
        <v>61.2</v>
      </c>
      <c r="L110" t="n">
        <v>28</v>
      </c>
      <c r="M110" t="n">
        <v>1</v>
      </c>
      <c r="N110" t="n">
        <v>110.89</v>
      </c>
      <c r="O110" t="n">
        <v>42795.22</v>
      </c>
      <c r="P110" t="n">
        <v>63.98</v>
      </c>
      <c r="Q110" t="n">
        <v>203.56</v>
      </c>
      <c r="R110" t="n">
        <v>14.97</v>
      </c>
      <c r="S110" t="n">
        <v>13.05</v>
      </c>
      <c r="T110" t="n">
        <v>676.0599999999999</v>
      </c>
      <c r="U110" t="n">
        <v>0.87</v>
      </c>
      <c r="V110" t="n">
        <v>0.92</v>
      </c>
      <c r="W110" t="n">
        <v>0.06</v>
      </c>
      <c r="X110" t="n">
        <v>0.03</v>
      </c>
      <c r="Y110" t="n">
        <v>1</v>
      </c>
      <c r="Z110" t="n">
        <v>10</v>
      </c>
      <c r="AA110" t="n">
        <v>98.7211820909434</v>
      </c>
      <c r="AB110" t="n">
        <v>135.0746766079465</v>
      </c>
      <c r="AC110" t="n">
        <v>122.1833390510195</v>
      </c>
      <c r="AD110" t="n">
        <v>98721.1820909434</v>
      </c>
      <c r="AE110" t="n">
        <v>135074.6766079465</v>
      </c>
      <c r="AF110" t="n">
        <v>4.458124465024776e-06</v>
      </c>
      <c r="AG110" t="n">
        <v>10</v>
      </c>
      <c r="AH110" t="n">
        <v>122183.3390510195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13.92</v>
      </c>
      <c r="E111" t="n">
        <v>7.18</v>
      </c>
      <c r="F111" t="n">
        <v>4.07</v>
      </c>
      <c r="G111" t="n">
        <v>81.45999999999999</v>
      </c>
      <c r="H111" t="n">
        <v>1.46</v>
      </c>
      <c r="I111" t="n">
        <v>3</v>
      </c>
      <c r="J111" t="n">
        <v>345.71</v>
      </c>
      <c r="K111" t="n">
        <v>61.2</v>
      </c>
      <c r="L111" t="n">
        <v>28.25</v>
      </c>
      <c r="M111" t="n">
        <v>1</v>
      </c>
      <c r="N111" t="n">
        <v>111.26</v>
      </c>
      <c r="O111" t="n">
        <v>42872.03</v>
      </c>
      <c r="P111" t="n">
        <v>63.94</v>
      </c>
      <c r="Q111" t="n">
        <v>203.56</v>
      </c>
      <c r="R111" t="n">
        <v>15.04</v>
      </c>
      <c r="S111" t="n">
        <v>13.05</v>
      </c>
      <c r="T111" t="n">
        <v>708.28</v>
      </c>
      <c r="U111" t="n">
        <v>0.87</v>
      </c>
      <c r="V111" t="n">
        <v>0.92</v>
      </c>
      <c r="W111" t="n">
        <v>0.06</v>
      </c>
      <c r="X111" t="n">
        <v>0.03</v>
      </c>
      <c r="Y111" t="n">
        <v>1</v>
      </c>
      <c r="Z111" t="n">
        <v>10</v>
      </c>
      <c r="AA111" t="n">
        <v>98.71209432169711</v>
      </c>
      <c r="AB111" t="n">
        <v>135.0622423211396</v>
      </c>
      <c r="AC111" t="n">
        <v>122.1720914750938</v>
      </c>
      <c r="AD111" t="n">
        <v>98712.09432169711</v>
      </c>
      <c r="AE111" t="n">
        <v>135062.2423211396</v>
      </c>
      <c r="AF111" t="n">
        <v>4.45706783256447e-06</v>
      </c>
      <c r="AG111" t="n">
        <v>10</v>
      </c>
      <c r="AH111" t="n">
        <v>122172.0914750938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13.913</v>
      </c>
      <c r="E112" t="n">
        <v>7.19</v>
      </c>
      <c r="F112" t="n">
        <v>4.08</v>
      </c>
      <c r="G112" t="n">
        <v>81.53</v>
      </c>
      <c r="H112" t="n">
        <v>1.47</v>
      </c>
      <c r="I112" t="n">
        <v>3</v>
      </c>
      <c r="J112" t="n">
        <v>346.34</v>
      </c>
      <c r="K112" t="n">
        <v>61.2</v>
      </c>
      <c r="L112" t="n">
        <v>28.5</v>
      </c>
      <c r="M112" t="n">
        <v>1</v>
      </c>
      <c r="N112" t="n">
        <v>111.64</v>
      </c>
      <c r="O112" t="n">
        <v>42949.03</v>
      </c>
      <c r="P112" t="n">
        <v>63.99</v>
      </c>
      <c r="Q112" t="n">
        <v>203.56</v>
      </c>
      <c r="R112" t="n">
        <v>15.15</v>
      </c>
      <c r="S112" t="n">
        <v>13.05</v>
      </c>
      <c r="T112" t="n">
        <v>763.35</v>
      </c>
      <c r="U112" t="n">
        <v>0.86</v>
      </c>
      <c r="V112" t="n">
        <v>0.92</v>
      </c>
      <c r="W112" t="n">
        <v>0.06</v>
      </c>
      <c r="X112" t="n">
        <v>0.04</v>
      </c>
      <c r="Y112" t="n">
        <v>1</v>
      </c>
      <c r="Z112" t="n">
        <v>10</v>
      </c>
      <c r="AA112" t="n">
        <v>98.75199617599861</v>
      </c>
      <c r="AB112" t="n">
        <v>135.1168377985405</v>
      </c>
      <c r="AC112" t="n">
        <v>122.2214764367568</v>
      </c>
      <c r="AD112" t="n">
        <v>98751.99617599862</v>
      </c>
      <c r="AE112" t="n">
        <v>135116.8377985405</v>
      </c>
      <c r="AF112" t="n">
        <v>4.454826490982002e-06</v>
      </c>
      <c r="AG112" t="n">
        <v>10</v>
      </c>
      <c r="AH112" t="n">
        <v>122221.4764367568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13.9061</v>
      </c>
      <c r="E113" t="n">
        <v>7.19</v>
      </c>
      <c r="F113" t="n">
        <v>4.08</v>
      </c>
      <c r="G113" t="n">
        <v>81.61</v>
      </c>
      <c r="H113" t="n">
        <v>1.48</v>
      </c>
      <c r="I113" t="n">
        <v>3</v>
      </c>
      <c r="J113" t="n">
        <v>346.96</v>
      </c>
      <c r="K113" t="n">
        <v>61.2</v>
      </c>
      <c r="L113" t="n">
        <v>28.75</v>
      </c>
      <c r="M113" t="n">
        <v>1</v>
      </c>
      <c r="N113" t="n">
        <v>112.01</v>
      </c>
      <c r="O113" t="n">
        <v>43026.23</v>
      </c>
      <c r="P113" t="n">
        <v>64</v>
      </c>
      <c r="Q113" t="n">
        <v>203.56</v>
      </c>
      <c r="R113" t="n">
        <v>15.29</v>
      </c>
      <c r="S113" t="n">
        <v>13.05</v>
      </c>
      <c r="T113" t="n">
        <v>832.8099999999999</v>
      </c>
      <c r="U113" t="n">
        <v>0.85</v>
      </c>
      <c r="V113" t="n">
        <v>0.92</v>
      </c>
      <c r="W113" t="n">
        <v>0.06</v>
      </c>
      <c r="X113" t="n">
        <v>0.04</v>
      </c>
      <c r="Y113" t="n">
        <v>1</v>
      </c>
      <c r="Z113" t="n">
        <v>10</v>
      </c>
      <c r="AA113" t="n">
        <v>98.76963405964241</v>
      </c>
      <c r="AB113" t="n">
        <v>135.1409707290704</v>
      </c>
      <c r="AC113" t="n">
        <v>122.2433061542677</v>
      </c>
      <c r="AD113" t="n">
        <v>98769.63405964241</v>
      </c>
      <c r="AE113" t="n">
        <v>135140.9707290704</v>
      </c>
      <c r="AF113" t="n">
        <v>4.452617168564999e-06</v>
      </c>
      <c r="AG113" t="n">
        <v>10</v>
      </c>
      <c r="AH113" t="n">
        <v>122243.3061542677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13.8996</v>
      </c>
      <c r="E114" t="n">
        <v>7.19</v>
      </c>
      <c r="F114" t="n">
        <v>4.08</v>
      </c>
      <c r="G114" t="n">
        <v>81.67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63.99</v>
      </c>
      <c r="Q114" t="n">
        <v>203.56</v>
      </c>
      <c r="R114" t="n">
        <v>15.38</v>
      </c>
      <c r="S114" t="n">
        <v>13.05</v>
      </c>
      <c r="T114" t="n">
        <v>879.42</v>
      </c>
      <c r="U114" t="n">
        <v>0.85</v>
      </c>
      <c r="V114" t="n">
        <v>0.91</v>
      </c>
      <c r="W114" t="n">
        <v>0.06</v>
      </c>
      <c r="X114" t="n">
        <v>0.04</v>
      </c>
      <c r="Y114" t="n">
        <v>1</v>
      </c>
      <c r="Z114" t="n">
        <v>10</v>
      </c>
      <c r="AA114" t="n">
        <v>98.77866206149518</v>
      </c>
      <c r="AB114" t="n">
        <v>135.1533232394927</v>
      </c>
      <c r="AC114" t="n">
        <v>122.2544797584322</v>
      </c>
      <c r="AD114" t="n">
        <v>98778.66206149518</v>
      </c>
      <c r="AE114" t="n">
        <v>135153.3232394927</v>
      </c>
      <c r="AF114" t="n">
        <v>4.45053592280985e-06</v>
      </c>
      <c r="AG114" t="n">
        <v>10</v>
      </c>
      <c r="AH114" t="n">
        <v>122254.4797584322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13.9082</v>
      </c>
      <c r="E115" t="n">
        <v>7.19</v>
      </c>
      <c r="F115" t="n">
        <v>4.08</v>
      </c>
      <c r="G115" t="n">
        <v>81.58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63.85</v>
      </c>
      <c r="Q115" t="n">
        <v>203.56</v>
      </c>
      <c r="R115" t="n">
        <v>15.21</v>
      </c>
      <c r="S115" t="n">
        <v>13.05</v>
      </c>
      <c r="T115" t="n">
        <v>793.92</v>
      </c>
      <c r="U115" t="n">
        <v>0.86</v>
      </c>
      <c r="V115" t="n">
        <v>0.92</v>
      </c>
      <c r="W115" t="n">
        <v>0.06</v>
      </c>
      <c r="X115" t="n">
        <v>0.04</v>
      </c>
      <c r="Y115" t="n">
        <v>1</v>
      </c>
      <c r="Z115" t="n">
        <v>10</v>
      </c>
      <c r="AA115" t="n">
        <v>98.70676345067957</v>
      </c>
      <c r="AB115" t="n">
        <v>135.054948388232</v>
      </c>
      <c r="AC115" t="n">
        <v>122.1654936649058</v>
      </c>
      <c r="AD115" t="n">
        <v>98706.76345067957</v>
      </c>
      <c r="AE115" t="n">
        <v>135054.948388232</v>
      </c>
      <c r="AF115" t="n">
        <v>4.453289571039739e-06</v>
      </c>
      <c r="AG115" t="n">
        <v>10</v>
      </c>
      <c r="AH115" t="n">
        <v>122165.4936649058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13.9163</v>
      </c>
      <c r="E116" t="n">
        <v>7.19</v>
      </c>
      <c r="F116" t="n">
        <v>4.08</v>
      </c>
      <c r="G116" t="n">
        <v>81.5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63.65</v>
      </c>
      <c r="Q116" t="n">
        <v>203.56</v>
      </c>
      <c r="R116" t="n">
        <v>15.07</v>
      </c>
      <c r="S116" t="n">
        <v>13.05</v>
      </c>
      <c r="T116" t="n">
        <v>726.15</v>
      </c>
      <c r="U116" t="n">
        <v>0.87</v>
      </c>
      <c r="V116" t="n">
        <v>0.92</v>
      </c>
      <c r="W116" t="n">
        <v>0.06</v>
      </c>
      <c r="X116" t="n">
        <v>0.03</v>
      </c>
      <c r="Y116" t="n">
        <v>1</v>
      </c>
      <c r="Z116" t="n">
        <v>10</v>
      </c>
      <c r="AA116" t="n">
        <v>98.61248034247846</v>
      </c>
      <c r="AB116" t="n">
        <v>134.9259460801141</v>
      </c>
      <c r="AC116" t="n">
        <v>122.0488031560188</v>
      </c>
      <c r="AD116" t="n">
        <v>98612.48034247846</v>
      </c>
      <c r="AE116" t="n">
        <v>134925.9460801141</v>
      </c>
      <c r="AF116" t="n">
        <v>4.455883123442309e-06</v>
      </c>
      <c r="AG116" t="n">
        <v>10</v>
      </c>
      <c r="AH116" t="n">
        <v>122048.8031560188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13.9173</v>
      </c>
      <c r="E117" t="n">
        <v>7.19</v>
      </c>
      <c r="F117" t="n">
        <v>4.07</v>
      </c>
      <c r="G117" t="n">
        <v>81.48999999999999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0</v>
      </c>
      <c r="N117" t="n">
        <v>113.53</v>
      </c>
      <c r="O117" t="n">
        <v>43337.02</v>
      </c>
      <c r="P117" t="n">
        <v>63.52</v>
      </c>
      <c r="Q117" t="n">
        <v>203.56</v>
      </c>
      <c r="R117" t="n">
        <v>15</v>
      </c>
      <c r="S117" t="n">
        <v>13.05</v>
      </c>
      <c r="T117" t="n">
        <v>688.67</v>
      </c>
      <c r="U117" t="n">
        <v>0.87</v>
      </c>
      <c r="V117" t="n">
        <v>0.92</v>
      </c>
      <c r="W117" t="n">
        <v>0.06</v>
      </c>
      <c r="X117" t="n">
        <v>0.03</v>
      </c>
      <c r="Y117" t="n">
        <v>1</v>
      </c>
      <c r="Z117" t="n">
        <v>10</v>
      </c>
      <c r="AA117" t="n">
        <v>98.55322384372977</v>
      </c>
      <c r="AB117" t="n">
        <v>134.844868724314</v>
      </c>
      <c r="AC117" t="n">
        <v>121.9754637092634</v>
      </c>
      <c r="AD117" t="n">
        <v>98553.22384372976</v>
      </c>
      <c r="AE117" t="n">
        <v>134844.868724314</v>
      </c>
      <c r="AF117" t="n">
        <v>4.456203315096946e-06</v>
      </c>
      <c r="AG117" t="n">
        <v>10</v>
      </c>
      <c r="AH117" t="n">
        <v>121975.4637092634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12.4887</v>
      </c>
      <c r="E2" t="n">
        <v>8.01</v>
      </c>
      <c r="F2" t="n">
        <v>4.79</v>
      </c>
      <c r="G2" t="n">
        <v>7.57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51.3</v>
      </c>
      <c r="Q2" t="n">
        <v>203.64</v>
      </c>
      <c r="R2" t="n">
        <v>37.5</v>
      </c>
      <c r="S2" t="n">
        <v>13.05</v>
      </c>
      <c r="T2" t="n">
        <v>11763.43</v>
      </c>
      <c r="U2" t="n">
        <v>0.35</v>
      </c>
      <c r="V2" t="n">
        <v>0.78</v>
      </c>
      <c r="W2" t="n">
        <v>0.11</v>
      </c>
      <c r="X2" t="n">
        <v>0.75</v>
      </c>
      <c r="Y2" t="n">
        <v>1</v>
      </c>
      <c r="Z2" t="n">
        <v>10</v>
      </c>
      <c r="AA2" t="n">
        <v>100.6075752735229</v>
      </c>
      <c r="AB2" t="n">
        <v>137.6557229821442</v>
      </c>
      <c r="AC2" t="n">
        <v>124.5180539817859</v>
      </c>
      <c r="AD2" t="n">
        <v>100607.5752735229</v>
      </c>
      <c r="AE2" t="n">
        <v>137655.7229821442</v>
      </c>
      <c r="AF2" t="n">
        <v>4.183269141742752e-06</v>
      </c>
      <c r="AG2" t="n">
        <v>11</v>
      </c>
      <c r="AH2" t="n">
        <v>124518.0539817859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13.109</v>
      </c>
      <c r="E3" t="n">
        <v>7.63</v>
      </c>
      <c r="F3" t="n">
        <v>4.63</v>
      </c>
      <c r="G3" t="n">
        <v>9.26</v>
      </c>
      <c r="H3" t="n">
        <v>0.17</v>
      </c>
      <c r="I3" t="n">
        <v>30</v>
      </c>
      <c r="J3" t="n">
        <v>133.55</v>
      </c>
      <c r="K3" t="n">
        <v>46.47</v>
      </c>
      <c r="L3" t="n">
        <v>1.25</v>
      </c>
      <c r="M3" t="n">
        <v>28</v>
      </c>
      <c r="N3" t="n">
        <v>20.83</v>
      </c>
      <c r="O3" t="n">
        <v>16704.7</v>
      </c>
      <c r="P3" t="n">
        <v>49.2</v>
      </c>
      <c r="Q3" t="n">
        <v>203.6</v>
      </c>
      <c r="R3" t="n">
        <v>32.37</v>
      </c>
      <c r="S3" t="n">
        <v>13.05</v>
      </c>
      <c r="T3" t="n">
        <v>9237.77</v>
      </c>
      <c r="U3" t="n">
        <v>0.4</v>
      </c>
      <c r="V3" t="n">
        <v>0.8100000000000001</v>
      </c>
      <c r="W3" t="n">
        <v>0.1</v>
      </c>
      <c r="X3" t="n">
        <v>0.59</v>
      </c>
      <c r="Y3" t="n">
        <v>1</v>
      </c>
      <c r="Z3" t="n">
        <v>10</v>
      </c>
      <c r="AA3" t="n">
        <v>91.72630335699196</v>
      </c>
      <c r="AB3" t="n">
        <v>125.5039749318885</v>
      </c>
      <c r="AC3" t="n">
        <v>113.5260517103573</v>
      </c>
      <c r="AD3" t="n">
        <v>91726.30335699196</v>
      </c>
      <c r="AE3" t="n">
        <v>125503.9749318885</v>
      </c>
      <c r="AF3" t="n">
        <v>4.391047521287704e-06</v>
      </c>
      <c r="AG3" t="n">
        <v>10</v>
      </c>
      <c r="AH3" t="n">
        <v>113526.0517103573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13.6281</v>
      </c>
      <c r="E4" t="n">
        <v>7.34</v>
      </c>
      <c r="F4" t="n">
        <v>4.5</v>
      </c>
      <c r="G4" t="n">
        <v>11.26</v>
      </c>
      <c r="H4" t="n">
        <v>0.2</v>
      </c>
      <c r="I4" t="n">
        <v>24</v>
      </c>
      <c r="J4" t="n">
        <v>133.88</v>
      </c>
      <c r="K4" t="n">
        <v>46.47</v>
      </c>
      <c r="L4" t="n">
        <v>1.5</v>
      </c>
      <c r="M4" t="n">
        <v>22</v>
      </c>
      <c r="N4" t="n">
        <v>20.91</v>
      </c>
      <c r="O4" t="n">
        <v>16746.01</v>
      </c>
      <c r="P4" t="n">
        <v>47.58</v>
      </c>
      <c r="Q4" t="n">
        <v>203.56</v>
      </c>
      <c r="R4" t="n">
        <v>28.49</v>
      </c>
      <c r="S4" t="n">
        <v>13.05</v>
      </c>
      <c r="T4" t="n">
        <v>7331.75</v>
      </c>
      <c r="U4" t="n">
        <v>0.46</v>
      </c>
      <c r="V4" t="n">
        <v>0.83</v>
      </c>
      <c r="W4" t="n">
        <v>0.09</v>
      </c>
      <c r="X4" t="n">
        <v>0.46</v>
      </c>
      <c r="Y4" t="n">
        <v>1</v>
      </c>
      <c r="Z4" t="n">
        <v>10</v>
      </c>
      <c r="AA4" t="n">
        <v>90.15219076496072</v>
      </c>
      <c r="AB4" t="n">
        <v>123.3502046385261</v>
      </c>
      <c r="AC4" t="n">
        <v>111.577834230957</v>
      </c>
      <c r="AD4" t="n">
        <v>90152.19076496072</v>
      </c>
      <c r="AE4" t="n">
        <v>123350.2046385261</v>
      </c>
      <c r="AF4" t="n">
        <v>4.564927509715535e-06</v>
      </c>
      <c r="AG4" t="n">
        <v>10</v>
      </c>
      <c r="AH4" t="n">
        <v>111577.834230957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14.0324</v>
      </c>
      <c r="E5" t="n">
        <v>7.13</v>
      </c>
      <c r="F5" t="n">
        <v>4.4</v>
      </c>
      <c r="G5" t="n">
        <v>13.21</v>
      </c>
      <c r="H5" t="n">
        <v>0.23</v>
      </c>
      <c r="I5" t="n">
        <v>20</v>
      </c>
      <c r="J5" t="n">
        <v>134.22</v>
      </c>
      <c r="K5" t="n">
        <v>46.47</v>
      </c>
      <c r="L5" t="n">
        <v>1.75</v>
      </c>
      <c r="M5" t="n">
        <v>18</v>
      </c>
      <c r="N5" t="n">
        <v>21</v>
      </c>
      <c r="O5" t="n">
        <v>16787.35</v>
      </c>
      <c r="P5" t="n">
        <v>46.15</v>
      </c>
      <c r="Q5" t="n">
        <v>203.56</v>
      </c>
      <c r="R5" t="n">
        <v>25.05</v>
      </c>
      <c r="S5" t="n">
        <v>13.05</v>
      </c>
      <c r="T5" t="n">
        <v>5632.43</v>
      </c>
      <c r="U5" t="n">
        <v>0.52</v>
      </c>
      <c r="V5" t="n">
        <v>0.85</v>
      </c>
      <c r="W5" t="n">
        <v>0.09</v>
      </c>
      <c r="X5" t="n">
        <v>0.36</v>
      </c>
      <c r="Y5" t="n">
        <v>1</v>
      </c>
      <c r="Z5" t="n">
        <v>10</v>
      </c>
      <c r="AA5" t="n">
        <v>88.94219503697867</v>
      </c>
      <c r="AB5" t="n">
        <v>121.6946351022578</v>
      </c>
      <c r="AC5" t="n">
        <v>110.0802699276233</v>
      </c>
      <c r="AD5" t="n">
        <v>88942.19503697868</v>
      </c>
      <c r="AE5" t="n">
        <v>121694.6351022578</v>
      </c>
      <c r="AF5" t="n">
        <v>4.700353592014461e-06</v>
      </c>
      <c r="AG5" t="n">
        <v>10</v>
      </c>
      <c r="AH5" t="n">
        <v>110080.2699276233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14.0592</v>
      </c>
      <c r="E6" t="n">
        <v>7.11</v>
      </c>
      <c r="F6" t="n">
        <v>4.44</v>
      </c>
      <c r="G6" t="n">
        <v>14.81</v>
      </c>
      <c r="H6" t="n">
        <v>0.26</v>
      </c>
      <c r="I6" t="n">
        <v>18</v>
      </c>
      <c r="J6" t="n">
        <v>134.55</v>
      </c>
      <c r="K6" t="n">
        <v>46.47</v>
      </c>
      <c r="L6" t="n">
        <v>2</v>
      </c>
      <c r="M6" t="n">
        <v>16</v>
      </c>
      <c r="N6" t="n">
        <v>21.09</v>
      </c>
      <c r="O6" t="n">
        <v>16828.84</v>
      </c>
      <c r="P6" t="n">
        <v>46.33</v>
      </c>
      <c r="Q6" t="n">
        <v>203.6</v>
      </c>
      <c r="R6" t="n">
        <v>27.24</v>
      </c>
      <c r="S6" t="n">
        <v>13.05</v>
      </c>
      <c r="T6" t="n">
        <v>6736.93</v>
      </c>
      <c r="U6" t="n">
        <v>0.48</v>
      </c>
      <c r="V6" t="n">
        <v>0.84</v>
      </c>
      <c r="W6" t="n">
        <v>0.07000000000000001</v>
      </c>
      <c r="X6" t="n">
        <v>0.4</v>
      </c>
      <c r="Y6" t="n">
        <v>1</v>
      </c>
      <c r="Z6" t="n">
        <v>10</v>
      </c>
      <c r="AA6" t="n">
        <v>88.99233904062505</v>
      </c>
      <c r="AB6" t="n">
        <v>121.7632443402441</v>
      </c>
      <c r="AC6" t="n">
        <v>110.1423311962298</v>
      </c>
      <c r="AD6" t="n">
        <v>88992.33904062505</v>
      </c>
      <c r="AE6" t="n">
        <v>121763.2443402441</v>
      </c>
      <c r="AF6" t="n">
        <v>4.709330636302394e-06</v>
      </c>
      <c r="AG6" t="n">
        <v>10</v>
      </c>
      <c r="AH6" t="n">
        <v>110142.3311962298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14.3403</v>
      </c>
      <c r="E7" t="n">
        <v>6.97</v>
      </c>
      <c r="F7" t="n">
        <v>4.36</v>
      </c>
      <c r="G7" t="n">
        <v>16.34</v>
      </c>
      <c r="H7" t="n">
        <v>0.29</v>
      </c>
      <c r="I7" t="n">
        <v>16</v>
      </c>
      <c r="J7" t="n">
        <v>134.89</v>
      </c>
      <c r="K7" t="n">
        <v>46.47</v>
      </c>
      <c r="L7" t="n">
        <v>2.25</v>
      </c>
      <c r="M7" t="n">
        <v>14</v>
      </c>
      <c r="N7" t="n">
        <v>21.17</v>
      </c>
      <c r="O7" t="n">
        <v>16870.25</v>
      </c>
      <c r="P7" t="n">
        <v>45.08</v>
      </c>
      <c r="Q7" t="n">
        <v>203.57</v>
      </c>
      <c r="R7" t="n">
        <v>24.05</v>
      </c>
      <c r="S7" t="n">
        <v>13.05</v>
      </c>
      <c r="T7" t="n">
        <v>5149.82</v>
      </c>
      <c r="U7" t="n">
        <v>0.54</v>
      </c>
      <c r="V7" t="n">
        <v>0.86</v>
      </c>
      <c r="W7" t="n">
        <v>0.08</v>
      </c>
      <c r="X7" t="n">
        <v>0.32</v>
      </c>
      <c r="Y7" t="n">
        <v>1</v>
      </c>
      <c r="Z7" t="n">
        <v>10</v>
      </c>
      <c r="AA7" t="n">
        <v>88.09006087573675</v>
      </c>
      <c r="AB7" t="n">
        <v>120.5287075493412</v>
      </c>
      <c r="AC7" t="n">
        <v>109.0256168639671</v>
      </c>
      <c r="AD7" t="n">
        <v>88090.06087573676</v>
      </c>
      <c r="AE7" t="n">
        <v>120528.7075493412</v>
      </c>
      <c r="AF7" t="n">
        <v>4.803489112023957e-06</v>
      </c>
      <c r="AG7" t="n">
        <v>10</v>
      </c>
      <c r="AH7" t="n">
        <v>109025.6168639671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14.5637</v>
      </c>
      <c r="E8" t="n">
        <v>6.87</v>
      </c>
      <c r="F8" t="n">
        <v>4.3</v>
      </c>
      <c r="G8" t="n">
        <v>18.45</v>
      </c>
      <c r="H8" t="n">
        <v>0.33</v>
      </c>
      <c r="I8" t="n">
        <v>14</v>
      </c>
      <c r="J8" t="n">
        <v>135.22</v>
      </c>
      <c r="K8" t="n">
        <v>46.47</v>
      </c>
      <c r="L8" t="n">
        <v>2.5</v>
      </c>
      <c r="M8" t="n">
        <v>12</v>
      </c>
      <c r="N8" t="n">
        <v>21.26</v>
      </c>
      <c r="O8" t="n">
        <v>16911.68</v>
      </c>
      <c r="P8" t="n">
        <v>44.18</v>
      </c>
      <c r="Q8" t="n">
        <v>203.57</v>
      </c>
      <c r="R8" t="n">
        <v>22.29</v>
      </c>
      <c r="S8" t="n">
        <v>13.05</v>
      </c>
      <c r="T8" t="n">
        <v>4280.83</v>
      </c>
      <c r="U8" t="n">
        <v>0.59</v>
      </c>
      <c r="V8" t="n">
        <v>0.87</v>
      </c>
      <c r="W8" t="n">
        <v>0.08</v>
      </c>
      <c r="X8" t="n">
        <v>0.26</v>
      </c>
      <c r="Y8" t="n">
        <v>1</v>
      </c>
      <c r="Z8" t="n">
        <v>10</v>
      </c>
      <c r="AA8" t="n">
        <v>80.67962075767572</v>
      </c>
      <c r="AB8" t="n">
        <v>110.3894164542704</v>
      </c>
      <c r="AC8" t="n">
        <v>99.85400548042217</v>
      </c>
      <c r="AD8" t="n">
        <v>80679.62075767572</v>
      </c>
      <c r="AE8" t="n">
        <v>110389.4164542704</v>
      </c>
      <c r="AF8" t="n">
        <v>4.878320145379337e-06</v>
      </c>
      <c r="AG8" t="n">
        <v>9</v>
      </c>
      <c r="AH8" t="n">
        <v>99854.00548042217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14.6526</v>
      </c>
      <c r="E9" t="n">
        <v>6.82</v>
      </c>
      <c r="F9" t="n">
        <v>4.29</v>
      </c>
      <c r="G9" t="n">
        <v>19.8</v>
      </c>
      <c r="H9" t="n">
        <v>0.36</v>
      </c>
      <c r="I9" t="n">
        <v>13</v>
      </c>
      <c r="J9" t="n">
        <v>135.56</v>
      </c>
      <c r="K9" t="n">
        <v>46.47</v>
      </c>
      <c r="L9" t="n">
        <v>2.75</v>
      </c>
      <c r="M9" t="n">
        <v>11</v>
      </c>
      <c r="N9" t="n">
        <v>21.34</v>
      </c>
      <c r="O9" t="n">
        <v>16953.14</v>
      </c>
      <c r="P9" t="n">
        <v>43.77</v>
      </c>
      <c r="Q9" t="n">
        <v>203.56</v>
      </c>
      <c r="R9" t="n">
        <v>21.85</v>
      </c>
      <c r="S9" t="n">
        <v>13.05</v>
      </c>
      <c r="T9" t="n">
        <v>4063.66</v>
      </c>
      <c r="U9" t="n">
        <v>0.6</v>
      </c>
      <c r="V9" t="n">
        <v>0.87</v>
      </c>
      <c r="W9" t="n">
        <v>0.08</v>
      </c>
      <c r="X9" t="n">
        <v>0.25</v>
      </c>
      <c r="Y9" t="n">
        <v>1</v>
      </c>
      <c r="Z9" t="n">
        <v>10</v>
      </c>
      <c r="AA9" t="n">
        <v>80.41112954306945</v>
      </c>
      <c r="AB9" t="n">
        <v>110.0220549294499</v>
      </c>
      <c r="AC9" t="n">
        <v>99.52170442393528</v>
      </c>
      <c r="AD9" t="n">
        <v>80411.12954306944</v>
      </c>
      <c r="AE9" t="n">
        <v>110022.0549294499</v>
      </c>
      <c r="AF9" t="n">
        <v>4.908098475125501e-06</v>
      </c>
      <c r="AG9" t="n">
        <v>9</v>
      </c>
      <c r="AH9" t="n">
        <v>99521.70442393527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14.7723</v>
      </c>
      <c r="E10" t="n">
        <v>6.77</v>
      </c>
      <c r="F10" t="n">
        <v>4.26</v>
      </c>
      <c r="G10" t="n">
        <v>21.31</v>
      </c>
      <c r="H10" t="n">
        <v>0.39</v>
      </c>
      <c r="I10" t="n">
        <v>12</v>
      </c>
      <c r="J10" t="n">
        <v>135.9</v>
      </c>
      <c r="K10" t="n">
        <v>46.47</v>
      </c>
      <c r="L10" t="n">
        <v>3</v>
      </c>
      <c r="M10" t="n">
        <v>10</v>
      </c>
      <c r="N10" t="n">
        <v>21.43</v>
      </c>
      <c r="O10" t="n">
        <v>16994.64</v>
      </c>
      <c r="P10" t="n">
        <v>43.15</v>
      </c>
      <c r="Q10" t="n">
        <v>203.61</v>
      </c>
      <c r="R10" t="n">
        <v>20.97</v>
      </c>
      <c r="S10" t="n">
        <v>13.05</v>
      </c>
      <c r="T10" t="n">
        <v>3628.44</v>
      </c>
      <c r="U10" t="n">
        <v>0.62</v>
      </c>
      <c r="V10" t="n">
        <v>0.88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80.02242406258183</v>
      </c>
      <c r="AB10" t="n">
        <v>109.4902109425715</v>
      </c>
      <c r="AC10" t="n">
        <v>99.04061888071665</v>
      </c>
      <c r="AD10" t="n">
        <v>80022.42406258183</v>
      </c>
      <c r="AE10" t="n">
        <v>109490.2109425715</v>
      </c>
      <c r="AF10" t="n">
        <v>4.948193706516007e-06</v>
      </c>
      <c r="AG10" t="n">
        <v>9</v>
      </c>
      <c r="AH10" t="n">
        <v>99040.61888071665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14.8791</v>
      </c>
      <c r="E11" t="n">
        <v>6.72</v>
      </c>
      <c r="F11" t="n">
        <v>4.24</v>
      </c>
      <c r="G11" t="n">
        <v>23.13</v>
      </c>
      <c r="H11" t="n">
        <v>0.42</v>
      </c>
      <c r="I11" t="n">
        <v>11</v>
      </c>
      <c r="J11" t="n">
        <v>136.23</v>
      </c>
      <c r="K11" t="n">
        <v>46.47</v>
      </c>
      <c r="L11" t="n">
        <v>3.25</v>
      </c>
      <c r="M11" t="n">
        <v>9</v>
      </c>
      <c r="N11" t="n">
        <v>21.52</v>
      </c>
      <c r="O11" t="n">
        <v>17036.16</v>
      </c>
      <c r="P11" t="n">
        <v>42.82</v>
      </c>
      <c r="Q11" t="n">
        <v>203.56</v>
      </c>
      <c r="R11" t="n">
        <v>20.27</v>
      </c>
      <c r="S11" t="n">
        <v>13.05</v>
      </c>
      <c r="T11" t="n">
        <v>3287.48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79.76546867247843</v>
      </c>
      <c r="AB11" t="n">
        <v>109.1386332417605</v>
      </c>
      <c r="AC11" t="n">
        <v>98.7225952622285</v>
      </c>
      <c r="AD11" t="n">
        <v>79765.46867247844</v>
      </c>
      <c r="AE11" t="n">
        <v>109138.6332417605</v>
      </c>
      <c r="AF11" t="n">
        <v>4.983967897932098e-06</v>
      </c>
      <c r="AG11" t="n">
        <v>9</v>
      </c>
      <c r="AH11" t="n">
        <v>98722.5952622285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15.0754</v>
      </c>
      <c r="E12" t="n">
        <v>6.63</v>
      </c>
      <c r="F12" t="n">
        <v>4.18</v>
      </c>
      <c r="G12" t="n">
        <v>25.08</v>
      </c>
      <c r="H12" t="n">
        <v>0.45</v>
      </c>
      <c r="I12" t="n">
        <v>10</v>
      </c>
      <c r="J12" t="n">
        <v>136.57</v>
      </c>
      <c r="K12" t="n">
        <v>46.47</v>
      </c>
      <c r="L12" t="n">
        <v>3.5</v>
      </c>
      <c r="M12" t="n">
        <v>8</v>
      </c>
      <c r="N12" t="n">
        <v>21.6</v>
      </c>
      <c r="O12" t="n">
        <v>17077.72</v>
      </c>
      <c r="P12" t="n">
        <v>41.72</v>
      </c>
      <c r="Q12" t="n">
        <v>203.57</v>
      </c>
      <c r="R12" t="n">
        <v>18.36</v>
      </c>
      <c r="S12" t="n">
        <v>13.05</v>
      </c>
      <c r="T12" t="n">
        <v>2333.14</v>
      </c>
      <c r="U12" t="n">
        <v>0.71</v>
      </c>
      <c r="V12" t="n">
        <v>0.89</v>
      </c>
      <c r="W12" t="n">
        <v>0.07000000000000001</v>
      </c>
      <c r="X12" t="n">
        <v>0.14</v>
      </c>
      <c r="Y12" t="n">
        <v>1</v>
      </c>
      <c r="Z12" t="n">
        <v>10</v>
      </c>
      <c r="AA12" t="n">
        <v>79.11454168660104</v>
      </c>
      <c r="AB12" t="n">
        <v>108.2480062228116</v>
      </c>
      <c r="AC12" t="n">
        <v>97.91696843596496</v>
      </c>
      <c r="AD12" t="n">
        <v>79114.54168660105</v>
      </c>
      <c r="AE12" t="n">
        <v>108248.0062228116</v>
      </c>
      <c r="AF12" t="n">
        <v>5.049721397697813e-06</v>
      </c>
      <c r="AG12" t="n">
        <v>9</v>
      </c>
      <c r="AH12" t="n">
        <v>97916.96843596495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15.0975</v>
      </c>
      <c r="E13" t="n">
        <v>6.62</v>
      </c>
      <c r="F13" t="n">
        <v>4.2</v>
      </c>
      <c r="G13" t="n">
        <v>27.99</v>
      </c>
      <c r="H13" t="n">
        <v>0.48</v>
      </c>
      <c r="I13" t="n">
        <v>9</v>
      </c>
      <c r="J13" t="n">
        <v>136.91</v>
      </c>
      <c r="K13" t="n">
        <v>46.47</v>
      </c>
      <c r="L13" t="n">
        <v>3.75</v>
      </c>
      <c r="M13" t="n">
        <v>7</v>
      </c>
      <c r="N13" t="n">
        <v>21.69</v>
      </c>
      <c r="O13" t="n">
        <v>17119.3</v>
      </c>
      <c r="P13" t="n">
        <v>41.49</v>
      </c>
      <c r="Q13" t="n">
        <v>203.56</v>
      </c>
      <c r="R13" t="n">
        <v>19.02</v>
      </c>
      <c r="S13" t="n">
        <v>13.05</v>
      </c>
      <c r="T13" t="n">
        <v>2667.78</v>
      </c>
      <c r="U13" t="n">
        <v>0.6899999999999999</v>
      </c>
      <c r="V13" t="n">
        <v>0.89</v>
      </c>
      <c r="W13" t="n">
        <v>0.07000000000000001</v>
      </c>
      <c r="X13" t="n">
        <v>0.16</v>
      </c>
      <c r="Y13" t="n">
        <v>1</v>
      </c>
      <c r="Z13" t="n">
        <v>10</v>
      </c>
      <c r="AA13" t="n">
        <v>79.01555586826575</v>
      </c>
      <c r="AB13" t="n">
        <v>108.1125694592192</v>
      </c>
      <c r="AC13" t="n">
        <v>97.79445756700308</v>
      </c>
      <c r="AD13" t="n">
        <v>79015.55586826574</v>
      </c>
      <c r="AE13" t="n">
        <v>108112.5694592192</v>
      </c>
      <c r="AF13" t="n">
        <v>5.057124109591967e-06</v>
      </c>
      <c r="AG13" t="n">
        <v>9</v>
      </c>
      <c r="AH13" t="n">
        <v>97794.45756700308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15.0912</v>
      </c>
      <c r="E14" t="n">
        <v>6.63</v>
      </c>
      <c r="F14" t="n">
        <v>4.2</v>
      </c>
      <c r="G14" t="n">
        <v>28.01</v>
      </c>
      <c r="H14" t="n">
        <v>0.52</v>
      </c>
      <c r="I14" t="n">
        <v>9</v>
      </c>
      <c r="J14" t="n">
        <v>137.25</v>
      </c>
      <c r="K14" t="n">
        <v>46.47</v>
      </c>
      <c r="L14" t="n">
        <v>4</v>
      </c>
      <c r="M14" t="n">
        <v>7</v>
      </c>
      <c r="N14" t="n">
        <v>21.78</v>
      </c>
      <c r="O14" t="n">
        <v>17160.92</v>
      </c>
      <c r="P14" t="n">
        <v>41.39</v>
      </c>
      <c r="Q14" t="n">
        <v>203.56</v>
      </c>
      <c r="R14" t="n">
        <v>19.05</v>
      </c>
      <c r="S14" t="n">
        <v>13.05</v>
      </c>
      <c r="T14" t="n">
        <v>2683.74</v>
      </c>
      <c r="U14" t="n">
        <v>0.6899999999999999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78.98649244575499</v>
      </c>
      <c r="AB14" t="n">
        <v>108.0728036023523</v>
      </c>
      <c r="AC14" t="n">
        <v>97.7584869077038</v>
      </c>
      <c r="AD14" t="n">
        <v>78986.49244575499</v>
      </c>
      <c r="AE14" t="n">
        <v>108072.8036023523</v>
      </c>
      <c r="AF14" t="n">
        <v>5.055013834255625e-06</v>
      </c>
      <c r="AG14" t="n">
        <v>9</v>
      </c>
      <c r="AH14" t="n">
        <v>97758.4869077038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15.1924</v>
      </c>
      <c r="E15" t="n">
        <v>6.58</v>
      </c>
      <c r="F15" t="n">
        <v>4.18</v>
      </c>
      <c r="G15" t="n">
        <v>31.38</v>
      </c>
      <c r="H15" t="n">
        <v>0.55</v>
      </c>
      <c r="I15" t="n">
        <v>8</v>
      </c>
      <c r="J15" t="n">
        <v>137.58</v>
      </c>
      <c r="K15" t="n">
        <v>46.47</v>
      </c>
      <c r="L15" t="n">
        <v>4.25</v>
      </c>
      <c r="M15" t="n">
        <v>6</v>
      </c>
      <c r="N15" t="n">
        <v>21.87</v>
      </c>
      <c r="O15" t="n">
        <v>17202.57</v>
      </c>
      <c r="P15" t="n">
        <v>40.83</v>
      </c>
      <c r="Q15" t="n">
        <v>203.56</v>
      </c>
      <c r="R15" t="n">
        <v>18.54</v>
      </c>
      <c r="S15" t="n">
        <v>13.05</v>
      </c>
      <c r="T15" t="n">
        <v>2436.37</v>
      </c>
      <c r="U15" t="n">
        <v>0.7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78.66589929402723</v>
      </c>
      <c r="AB15" t="n">
        <v>107.6341539085869</v>
      </c>
      <c r="AC15" t="n">
        <v>97.36170132506255</v>
      </c>
      <c r="AD15" t="n">
        <v>78665.89929402723</v>
      </c>
      <c r="AE15" t="n">
        <v>107634.1539085869</v>
      </c>
      <c r="AF15" t="n">
        <v>5.088912225372744e-06</v>
      </c>
      <c r="AG15" t="n">
        <v>9</v>
      </c>
      <c r="AH15" t="n">
        <v>97361.70132506256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15.2033</v>
      </c>
      <c r="E16" t="n">
        <v>6.58</v>
      </c>
      <c r="F16" t="n">
        <v>4.18</v>
      </c>
      <c r="G16" t="n">
        <v>31.35</v>
      </c>
      <c r="H16" t="n">
        <v>0.58</v>
      </c>
      <c r="I16" t="n">
        <v>8</v>
      </c>
      <c r="J16" t="n">
        <v>137.92</v>
      </c>
      <c r="K16" t="n">
        <v>46.47</v>
      </c>
      <c r="L16" t="n">
        <v>4.5</v>
      </c>
      <c r="M16" t="n">
        <v>6</v>
      </c>
      <c r="N16" t="n">
        <v>21.95</v>
      </c>
      <c r="O16" t="n">
        <v>17244.24</v>
      </c>
      <c r="P16" t="n">
        <v>40.4</v>
      </c>
      <c r="Q16" t="n">
        <v>203.56</v>
      </c>
      <c r="R16" t="n">
        <v>18.35</v>
      </c>
      <c r="S16" t="n">
        <v>13.05</v>
      </c>
      <c r="T16" t="n">
        <v>2337.55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78.50021650177459</v>
      </c>
      <c r="AB16" t="n">
        <v>107.4074594028181</v>
      </c>
      <c r="AC16" t="n">
        <v>97.15664222475647</v>
      </c>
      <c r="AD16" t="n">
        <v>78500.21650177459</v>
      </c>
      <c r="AE16" t="n">
        <v>107407.4594028181</v>
      </c>
      <c r="AF16" t="n">
        <v>5.092563336668955e-06</v>
      </c>
      <c r="AG16" t="n">
        <v>9</v>
      </c>
      <c r="AH16" t="n">
        <v>97156.64222475646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15.3342</v>
      </c>
      <c r="E17" t="n">
        <v>6.52</v>
      </c>
      <c r="F17" t="n">
        <v>4.15</v>
      </c>
      <c r="G17" t="n">
        <v>35.58</v>
      </c>
      <c r="H17" t="n">
        <v>0.61</v>
      </c>
      <c r="I17" t="n">
        <v>7</v>
      </c>
      <c r="J17" t="n">
        <v>138.26</v>
      </c>
      <c r="K17" t="n">
        <v>46.47</v>
      </c>
      <c r="L17" t="n">
        <v>4.75</v>
      </c>
      <c r="M17" t="n">
        <v>5</v>
      </c>
      <c r="N17" t="n">
        <v>22.04</v>
      </c>
      <c r="O17" t="n">
        <v>17285.95</v>
      </c>
      <c r="P17" t="n">
        <v>39.63</v>
      </c>
      <c r="Q17" t="n">
        <v>203.56</v>
      </c>
      <c r="R17" t="n">
        <v>17.33</v>
      </c>
      <c r="S17" t="n">
        <v>13.05</v>
      </c>
      <c r="T17" t="n">
        <v>1833.7</v>
      </c>
      <c r="U17" t="n">
        <v>0.75</v>
      </c>
      <c r="V17" t="n">
        <v>0.9</v>
      </c>
      <c r="W17" t="n">
        <v>0.07000000000000001</v>
      </c>
      <c r="X17" t="n">
        <v>0.11</v>
      </c>
      <c r="Y17" t="n">
        <v>1</v>
      </c>
      <c r="Z17" t="n">
        <v>10</v>
      </c>
      <c r="AA17" t="n">
        <v>78.07557209819049</v>
      </c>
      <c r="AB17" t="n">
        <v>106.8264421958457</v>
      </c>
      <c r="AC17" t="n">
        <v>96.63107648455457</v>
      </c>
      <c r="AD17" t="n">
        <v>78075.57209819049</v>
      </c>
      <c r="AE17" t="n">
        <v>106826.4421958457</v>
      </c>
      <c r="AF17" t="n">
        <v>5.136410168657404e-06</v>
      </c>
      <c r="AG17" t="n">
        <v>9</v>
      </c>
      <c r="AH17" t="n">
        <v>96631.07648455456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15.3368</v>
      </c>
      <c r="E18" t="n">
        <v>6.52</v>
      </c>
      <c r="F18" t="n">
        <v>4.15</v>
      </c>
      <c r="G18" t="n">
        <v>35.57</v>
      </c>
      <c r="H18" t="n">
        <v>0.64</v>
      </c>
      <c r="I18" t="n">
        <v>7</v>
      </c>
      <c r="J18" t="n">
        <v>138.6</v>
      </c>
      <c r="K18" t="n">
        <v>46.47</v>
      </c>
      <c r="L18" t="n">
        <v>5</v>
      </c>
      <c r="M18" t="n">
        <v>5</v>
      </c>
      <c r="N18" t="n">
        <v>22.13</v>
      </c>
      <c r="O18" t="n">
        <v>17327.69</v>
      </c>
      <c r="P18" t="n">
        <v>39.44</v>
      </c>
      <c r="Q18" t="n">
        <v>203.6</v>
      </c>
      <c r="R18" t="n">
        <v>17.45</v>
      </c>
      <c r="S18" t="n">
        <v>13.05</v>
      </c>
      <c r="T18" t="n">
        <v>1895.29</v>
      </c>
      <c r="U18" t="n">
        <v>0.75</v>
      </c>
      <c r="V18" t="n">
        <v>0.9</v>
      </c>
      <c r="W18" t="n">
        <v>0.06</v>
      </c>
      <c r="X18" t="n">
        <v>0.11</v>
      </c>
      <c r="Y18" t="n">
        <v>1</v>
      </c>
      <c r="Z18" t="n">
        <v>10</v>
      </c>
      <c r="AA18" t="n">
        <v>78.00547229775987</v>
      </c>
      <c r="AB18" t="n">
        <v>106.7305285563116</v>
      </c>
      <c r="AC18" t="n">
        <v>96.54431670816197</v>
      </c>
      <c r="AD18" t="n">
        <v>78005.47229775987</v>
      </c>
      <c r="AE18" t="n">
        <v>106730.5285563116</v>
      </c>
      <c r="AF18" t="n">
        <v>5.137281075939068e-06</v>
      </c>
      <c r="AG18" t="n">
        <v>9</v>
      </c>
      <c r="AH18" t="n">
        <v>96544.31670816198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15.3126</v>
      </c>
      <c r="E19" t="n">
        <v>6.53</v>
      </c>
      <c r="F19" t="n">
        <v>4.16</v>
      </c>
      <c r="G19" t="n">
        <v>35.65</v>
      </c>
      <c r="H19" t="n">
        <v>0.67</v>
      </c>
      <c r="I19" t="n">
        <v>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39.19</v>
      </c>
      <c r="Q19" t="n">
        <v>203.56</v>
      </c>
      <c r="R19" t="n">
        <v>17.72</v>
      </c>
      <c r="S19" t="n">
        <v>13.05</v>
      </c>
      <c r="T19" t="n">
        <v>2030.94</v>
      </c>
      <c r="U19" t="n">
        <v>0.74</v>
      </c>
      <c r="V19" t="n">
        <v>0.9</v>
      </c>
      <c r="W19" t="n">
        <v>0.07000000000000001</v>
      </c>
      <c r="X19" t="n">
        <v>0.12</v>
      </c>
      <c r="Y19" t="n">
        <v>1</v>
      </c>
      <c r="Z19" t="n">
        <v>10</v>
      </c>
      <c r="AA19" t="n">
        <v>77.94575607552298</v>
      </c>
      <c r="AB19" t="n">
        <v>106.6488221865534</v>
      </c>
      <c r="AC19" t="n">
        <v>96.47040827965782</v>
      </c>
      <c r="AD19" t="n">
        <v>77945.75607552298</v>
      </c>
      <c r="AE19" t="n">
        <v>106648.8221865534</v>
      </c>
      <c r="AF19" t="n">
        <v>5.129174938932801e-06</v>
      </c>
      <c r="AG19" t="n">
        <v>9</v>
      </c>
      <c r="AH19" t="n">
        <v>96470.40827965782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15.4209</v>
      </c>
      <c r="E20" t="n">
        <v>6.48</v>
      </c>
      <c r="F20" t="n">
        <v>4.14</v>
      </c>
      <c r="G20" t="n">
        <v>41.41</v>
      </c>
      <c r="H20" t="n">
        <v>0.7</v>
      </c>
      <c r="I20" t="n">
        <v>6</v>
      </c>
      <c r="J20" t="n">
        <v>139.28</v>
      </c>
      <c r="K20" t="n">
        <v>46.47</v>
      </c>
      <c r="L20" t="n">
        <v>5.5</v>
      </c>
      <c r="M20" t="n">
        <v>4</v>
      </c>
      <c r="N20" t="n">
        <v>22.31</v>
      </c>
      <c r="O20" t="n">
        <v>17411.27</v>
      </c>
      <c r="P20" t="n">
        <v>38.32</v>
      </c>
      <c r="Q20" t="n">
        <v>203.6</v>
      </c>
      <c r="R20" t="n">
        <v>17.19</v>
      </c>
      <c r="S20" t="n">
        <v>13.05</v>
      </c>
      <c r="T20" t="n">
        <v>1770.49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77.52012131079395</v>
      </c>
      <c r="AB20" t="n">
        <v>106.0664499237708</v>
      </c>
      <c r="AC20" t="n">
        <v>95.94361680827046</v>
      </c>
      <c r="AD20" t="n">
        <v>77520.12131079395</v>
      </c>
      <c r="AE20" t="n">
        <v>106066.4499237709</v>
      </c>
      <c r="AF20" t="n">
        <v>5.165451576857544e-06</v>
      </c>
      <c r="AG20" t="n">
        <v>9</v>
      </c>
      <c r="AH20" t="n">
        <v>95943.61680827047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15.4202</v>
      </c>
      <c r="E21" t="n">
        <v>6.48</v>
      </c>
      <c r="F21" t="n">
        <v>4.14</v>
      </c>
      <c r="G21" t="n">
        <v>41.41</v>
      </c>
      <c r="H21" t="n">
        <v>0.73</v>
      </c>
      <c r="I21" t="n">
        <v>6</v>
      </c>
      <c r="J21" t="n">
        <v>139.61</v>
      </c>
      <c r="K21" t="n">
        <v>46.47</v>
      </c>
      <c r="L21" t="n">
        <v>5.75</v>
      </c>
      <c r="M21" t="n">
        <v>4</v>
      </c>
      <c r="N21" t="n">
        <v>22.4</v>
      </c>
      <c r="O21" t="n">
        <v>17453.1</v>
      </c>
      <c r="P21" t="n">
        <v>38.38</v>
      </c>
      <c r="Q21" t="n">
        <v>203.56</v>
      </c>
      <c r="R21" t="n">
        <v>17.18</v>
      </c>
      <c r="S21" t="n">
        <v>13.05</v>
      </c>
      <c r="T21" t="n">
        <v>1763.47</v>
      </c>
      <c r="U21" t="n">
        <v>0.76</v>
      </c>
      <c r="V21" t="n">
        <v>0.9</v>
      </c>
      <c r="W21" t="n">
        <v>0.06</v>
      </c>
      <c r="X21" t="n">
        <v>0.1</v>
      </c>
      <c r="Y21" t="n">
        <v>1</v>
      </c>
      <c r="Z21" t="n">
        <v>10</v>
      </c>
      <c r="AA21" t="n">
        <v>77.54198894994656</v>
      </c>
      <c r="AB21" t="n">
        <v>106.0963701923916</v>
      </c>
      <c r="AC21" t="n">
        <v>95.97068152844739</v>
      </c>
      <c r="AD21" t="n">
        <v>77541.98894994655</v>
      </c>
      <c r="AE21" t="n">
        <v>106096.3701923916</v>
      </c>
      <c r="AF21" t="n">
        <v>5.165217101820173e-06</v>
      </c>
      <c r="AG21" t="n">
        <v>9</v>
      </c>
      <c r="AH21" t="n">
        <v>95970.68152844739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15.4341</v>
      </c>
      <c r="E22" t="n">
        <v>6.48</v>
      </c>
      <c r="F22" t="n">
        <v>4.14</v>
      </c>
      <c r="G22" t="n">
        <v>41.36</v>
      </c>
      <c r="H22" t="n">
        <v>0.76</v>
      </c>
      <c r="I22" t="n">
        <v>6</v>
      </c>
      <c r="J22" t="n">
        <v>139.95</v>
      </c>
      <c r="K22" t="n">
        <v>46.47</v>
      </c>
      <c r="L22" t="n">
        <v>6</v>
      </c>
      <c r="M22" t="n">
        <v>4</v>
      </c>
      <c r="N22" t="n">
        <v>22.49</v>
      </c>
      <c r="O22" t="n">
        <v>17494.97</v>
      </c>
      <c r="P22" t="n">
        <v>38.12</v>
      </c>
      <c r="Q22" t="n">
        <v>203.57</v>
      </c>
      <c r="R22" t="n">
        <v>16.93</v>
      </c>
      <c r="S22" t="n">
        <v>13.05</v>
      </c>
      <c r="T22" t="n">
        <v>1640.99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77.43654686121381</v>
      </c>
      <c r="AB22" t="n">
        <v>105.9520996748109</v>
      </c>
      <c r="AC22" t="n">
        <v>95.84017998657959</v>
      </c>
      <c r="AD22" t="n">
        <v>77436.54686121381</v>
      </c>
      <c r="AE22" t="n">
        <v>105952.0996748109</v>
      </c>
      <c r="AF22" t="n">
        <v>5.16987310613369e-06</v>
      </c>
      <c r="AG22" t="n">
        <v>9</v>
      </c>
      <c r="AH22" t="n">
        <v>95840.17998657959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15.456</v>
      </c>
      <c r="E23" t="n">
        <v>6.47</v>
      </c>
      <c r="F23" t="n">
        <v>4.13</v>
      </c>
      <c r="G23" t="n">
        <v>41.26</v>
      </c>
      <c r="H23" t="n">
        <v>0.79</v>
      </c>
      <c r="I23" t="n">
        <v>6</v>
      </c>
      <c r="J23" t="n">
        <v>140.29</v>
      </c>
      <c r="K23" t="n">
        <v>46.47</v>
      </c>
      <c r="L23" t="n">
        <v>6.25</v>
      </c>
      <c r="M23" t="n">
        <v>4</v>
      </c>
      <c r="N23" t="n">
        <v>22.58</v>
      </c>
      <c r="O23" t="n">
        <v>17536.87</v>
      </c>
      <c r="P23" t="n">
        <v>37.32</v>
      </c>
      <c r="Q23" t="n">
        <v>203.59</v>
      </c>
      <c r="R23" t="n">
        <v>16.72</v>
      </c>
      <c r="S23" t="n">
        <v>13.05</v>
      </c>
      <c r="T23" t="n">
        <v>1534.73</v>
      </c>
      <c r="U23" t="n">
        <v>0.78</v>
      </c>
      <c r="V23" t="n">
        <v>0.91</v>
      </c>
      <c r="W23" t="n">
        <v>0.06</v>
      </c>
      <c r="X23" t="n">
        <v>0.09</v>
      </c>
      <c r="Y23" t="n">
        <v>1</v>
      </c>
      <c r="Z23" t="n">
        <v>10</v>
      </c>
      <c r="AA23" t="n">
        <v>77.129160769785</v>
      </c>
      <c r="AB23" t="n">
        <v>105.5315204636009</v>
      </c>
      <c r="AC23" t="n">
        <v>95.45974026500076</v>
      </c>
      <c r="AD23" t="n">
        <v>77129.160769785</v>
      </c>
      <c r="AE23" t="n">
        <v>105531.5204636009</v>
      </c>
      <c r="AF23" t="n">
        <v>5.177208825160023e-06</v>
      </c>
      <c r="AG23" t="n">
        <v>9</v>
      </c>
      <c r="AH23" t="n">
        <v>95459.74026500076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15.4063</v>
      </c>
      <c r="E24" t="n">
        <v>6.49</v>
      </c>
      <c r="F24" t="n">
        <v>4.15</v>
      </c>
      <c r="G24" t="n">
        <v>41.47</v>
      </c>
      <c r="H24" t="n">
        <v>0.82</v>
      </c>
      <c r="I24" t="n">
        <v>6</v>
      </c>
      <c r="J24" t="n">
        <v>140.63</v>
      </c>
      <c r="K24" t="n">
        <v>46.47</v>
      </c>
      <c r="L24" t="n">
        <v>6.5</v>
      </c>
      <c r="M24" t="n">
        <v>4</v>
      </c>
      <c r="N24" t="n">
        <v>22.67</v>
      </c>
      <c r="O24" t="n">
        <v>17578.8</v>
      </c>
      <c r="P24" t="n">
        <v>36.97</v>
      </c>
      <c r="Q24" t="n">
        <v>203.56</v>
      </c>
      <c r="R24" t="n">
        <v>17.4</v>
      </c>
      <c r="S24" t="n">
        <v>13.05</v>
      </c>
      <c r="T24" t="n">
        <v>1876.8</v>
      </c>
      <c r="U24" t="n">
        <v>0.75</v>
      </c>
      <c r="V24" t="n">
        <v>0.9</v>
      </c>
      <c r="W24" t="n">
        <v>0.06</v>
      </c>
      <c r="X24" t="n">
        <v>0.11</v>
      </c>
      <c r="Y24" t="n">
        <v>1</v>
      </c>
      <c r="Z24" t="n">
        <v>10</v>
      </c>
      <c r="AA24" t="n">
        <v>77.06194125366986</v>
      </c>
      <c r="AB24" t="n">
        <v>105.4395477561364</v>
      </c>
      <c r="AC24" t="n">
        <v>95.37654530365218</v>
      </c>
      <c r="AD24" t="n">
        <v>77061.94125366985</v>
      </c>
      <c r="AE24" t="n">
        <v>105439.5477561365</v>
      </c>
      <c r="AF24" t="n">
        <v>5.160561097506655e-06</v>
      </c>
      <c r="AG24" t="n">
        <v>9</v>
      </c>
      <c r="AH24" t="n">
        <v>95376.54530365218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15.5293</v>
      </c>
      <c r="E25" t="n">
        <v>6.44</v>
      </c>
      <c r="F25" t="n">
        <v>4.12</v>
      </c>
      <c r="G25" t="n">
        <v>49.48</v>
      </c>
      <c r="H25" t="n">
        <v>0.85</v>
      </c>
      <c r="I25" t="n">
        <v>5</v>
      </c>
      <c r="J25" t="n">
        <v>140.97</v>
      </c>
      <c r="K25" t="n">
        <v>46.47</v>
      </c>
      <c r="L25" t="n">
        <v>6.75</v>
      </c>
      <c r="M25" t="n">
        <v>3</v>
      </c>
      <c r="N25" t="n">
        <v>22.76</v>
      </c>
      <c r="O25" t="n">
        <v>17620.76</v>
      </c>
      <c r="P25" t="n">
        <v>36.47</v>
      </c>
      <c r="Q25" t="n">
        <v>203.57</v>
      </c>
      <c r="R25" t="n">
        <v>16.65</v>
      </c>
      <c r="S25" t="n">
        <v>13.05</v>
      </c>
      <c r="T25" t="n">
        <v>1502.74</v>
      </c>
      <c r="U25" t="n">
        <v>0.78</v>
      </c>
      <c r="V25" t="n">
        <v>0.91</v>
      </c>
      <c r="W25" t="n">
        <v>0.06</v>
      </c>
      <c r="X25" t="n">
        <v>0.08</v>
      </c>
      <c r="Y25" t="n">
        <v>1</v>
      </c>
      <c r="Z25" t="n">
        <v>10</v>
      </c>
      <c r="AA25" t="n">
        <v>76.75690462718568</v>
      </c>
      <c r="AB25" t="n">
        <v>105.0221831865148</v>
      </c>
      <c r="AC25" t="n">
        <v>94.99901342278024</v>
      </c>
      <c r="AD25" t="n">
        <v>76756.90462718568</v>
      </c>
      <c r="AE25" t="n">
        <v>105022.1831865148</v>
      </c>
      <c r="AF25" t="n">
        <v>5.201761711216197e-06</v>
      </c>
      <c r="AG25" t="n">
        <v>9</v>
      </c>
      <c r="AH25" t="n">
        <v>94999.01342278023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15.5481</v>
      </c>
      <c r="E26" t="n">
        <v>6.43</v>
      </c>
      <c r="F26" t="n">
        <v>4.12</v>
      </c>
      <c r="G26" t="n">
        <v>49.38</v>
      </c>
      <c r="H26" t="n">
        <v>0.88</v>
      </c>
      <c r="I26" t="n">
        <v>5</v>
      </c>
      <c r="J26" t="n">
        <v>141.31</v>
      </c>
      <c r="K26" t="n">
        <v>46.47</v>
      </c>
      <c r="L26" t="n">
        <v>7</v>
      </c>
      <c r="M26" t="n">
        <v>3</v>
      </c>
      <c r="N26" t="n">
        <v>22.85</v>
      </c>
      <c r="O26" t="n">
        <v>17662.75</v>
      </c>
      <c r="P26" t="n">
        <v>36.49</v>
      </c>
      <c r="Q26" t="n">
        <v>203.56</v>
      </c>
      <c r="R26" t="n">
        <v>16.36</v>
      </c>
      <c r="S26" t="n">
        <v>13.05</v>
      </c>
      <c r="T26" t="n">
        <v>1360.64</v>
      </c>
      <c r="U26" t="n">
        <v>0.8</v>
      </c>
      <c r="V26" t="n">
        <v>0.91</v>
      </c>
      <c r="W26" t="n">
        <v>0.06</v>
      </c>
      <c r="X26" t="n">
        <v>0.07000000000000001</v>
      </c>
      <c r="Y26" t="n">
        <v>1</v>
      </c>
      <c r="Z26" t="n">
        <v>10</v>
      </c>
      <c r="AA26" t="n">
        <v>76.74636932732085</v>
      </c>
      <c r="AB26" t="n">
        <v>105.0077683244551</v>
      </c>
      <c r="AC26" t="n">
        <v>94.98597429492413</v>
      </c>
      <c r="AD26" t="n">
        <v>76746.36932732085</v>
      </c>
      <c r="AE26" t="n">
        <v>105007.7683244551</v>
      </c>
      <c r="AF26" t="n">
        <v>5.208059040791314e-06</v>
      </c>
      <c r="AG26" t="n">
        <v>9</v>
      </c>
      <c r="AH26" t="n">
        <v>94985.97429492413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15.5709</v>
      </c>
      <c r="E27" t="n">
        <v>6.42</v>
      </c>
      <c r="F27" t="n">
        <v>4.11</v>
      </c>
      <c r="G27" t="n">
        <v>49.27</v>
      </c>
      <c r="H27" t="n">
        <v>0.91</v>
      </c>
      <c r="I27" t="n">
        <v>5</v>
      </c>
      <c r="J27" t="n">
        <v>141.66</v>
      </c>
      <c r="K27" t="n">
        <v>46.47</v>
      </c>
      <c r="L27" t="n">
        <v>7.25</v>
      </c>
      <c r="M27" t="n">
        <v>3</v>
      </c>
      <c r="N27" t="n">
        <v>22.94</v>
      </c>
      <c r="O27" t="n">
        <v>17704.77</v>
      </c>
      <c r="P27" t="n">
        <v>36.08</v>
      </c>
      <c r="Q27" t="n">
        <v>203.56</v>
      </c>
      <c r="R27" t="n">
        <v>16.01</v>
      </c>
      <c r="S27" t="n">
        <v>13.05</v>
      </c>
      <c r="T27" t="n">
        <v>1185.96</v>
      </c>
      <c r="U27" t="n">
        <v>0.82</v>
      </c>
      <c r="V27" t="n">
        <v>0.91</v>
      </c>
      <c r="W27" t="n">
        <v>0.06</v>
      </c>
      <c r="X27" t="n">
        <v>0.07000000000000001</v>
      </c>
      <c r="Y27" t="n">
        <v>1</v>
      </c>
      <c r="Z27" t="n">
        <v>10</v>
      </c>
      <c r="AA27" t="n">
        <v>76.57768779446316</v>
      </c>
      <c r="AB27" t="n">
        <v>104.7769708094953</v>
      </c>
      <c r="AC27" t="n">
        <v>94.77720377086567</v>
      </c>
      <c r="AD27" t="n">
        <v>76577.68779446316</v>
      </c>
      <c r="AE27" t="n">
        <v>104776.9708094953</v>
      </c>
      <c r="AF27" t="n">
        <v>5.215696227722839e-06</v>
      </c>
      <c r="AG27" t="n">
        <v>9</v>
      </c>
      <c r="AH27" t="n">
        <v>94777.20377086567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15.5219</v>
      </c>
      <c r="E28" t="n">
        <v>6.44</v>
      </c>
      <c r="F28" t="n">
        <v>4.13</v>
      </c>
      <c r="G28" t="n">
        <v>49.51</v>
      </c>
      <c r="H28" t="n">
        <v>0.93</v>
      </c>
      <c r="I28" t="n">
        <v>5</v>
      </c>
      <c r="J28" t="n">
        <v>142</v>
      </c>
      <c r="K28" t="n">
        <v>46.47</v>
      </c>
      <c r="L28" t="n">
        <v>7.5</v>
      </c>
      <c r="M28" t="n">
        <v>3</v>
      </c>
      <c r="N28" t="n">
        <v>23.03</v>
      </c>
      <c r="O28" t="n">
        <v>17746.83</v>
      </c>
      <c r="P28" t="n">
        <v>35.71</v>
      </c>
      <c r="Q28" t="n">
        <v>203.56</v>
      </c>
      <c r="R28" t="n">
        <v>16.79</v>
      </c>
      <c r="S28" t="n">
        <v>13.05</v>
      </c>
      <c r="T28" t="n">
        <v>1575.39</v>
      </c>
      <c r="U28" t="n">
        <v>0.78</v>
      </c>
      <c r="V28" t="n">
        <v>0.91</v>
      </c>
      <c r="W28" t="n">
        <v>0.06</v>
      </c>
      <c r="X28" t="n">
        <v>0.09</v>
      </c>
      <c r="Y28" t="n">
        <v>1</v>
      </c>
      <c r="Z28" t="n">
        <v>10</v>
      </c>
      <c r="AA28" t="n">
        <v>76.50154521133098</v>
      </c>
      <c r="AB28" t="n">
        <v>104.6727891680802</v>
      </c>
      <c r="AC28" t="n">
        <v>94.68296507908737</v>
      </c>
      <c r="AD28" t="n">
        <v>76501.54521133097</v>
      </c>
      <c r="AE28" t="n">
        <v>104672.7891680802</v>
      </c>
      <c r="AF28" t="n">
        <v>5.199282975106842e-06</v>
      </c>
      <c r="AG28" t="n">
        <v>9</v>
      </c>
      <c r="AH28" t="n">
        <v>94682.96507908737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15.5186</v>
      </c>
      <c r="E29" t="n">
        <v>6.44</v>
      </c>
      <c r="F29" t="n">
        <v>4.13</v>
      </c>
      <c r="G29" t="n">
        <v>49.53</v>
      </c>
      <c r="H29" t="n">
        <v>0.96</v>
      </c>
      <c r="I29" t="n">
        <v>5</v>
      </c>
      <c r="J29" t="n">
        <v>142.34</v>
      </c>
      <c r="K29" t="n">
        <v>46.47</v>
      </c>
      <c r="L29" t="n">
        <v>7.75</v>
      </c>
      <c r="M29" t="n">
        <v>1</v>
      </c>
      <c r="N29" t="n">
        <v>23.12</v>
      </c>
      <c r="O29" t="n">
        <v>17788.92</v>
      </c>
      <c r="P29" t="n">
        <v>35.39</v>
      </c>
      <c r="Q29" t="n">
        <v>203.62</v>
      </c>
      <c r="R29" t="n">
        <v>16.65</v>
      </c>
      <c r="S29" t="n">
        <v>13.05</v>
      </c>
      <c r="T29" t="n">
        <v>1505.49</v>
      </c>
      <c r="U29" t="n">
        <v>0.78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76.39235933967782</v>
      </c>
      <c r="AB29" t="n">
        <v>104.5233962415438</v>
      </c>
      <c r="AC29" t="n">
        <v>94.54783000378522</v>
      </c>
      <c r="AD29" t="n">
        <v>76392.35933967783</v>
      </c>
      <c r="AE29" t="n">
        <v>104523.3962415438</v>
      </c>
      <c r="AF29" t="n">
        <v>5.198177592787806e-06</v>
      </c>
      <c r="AG29" t="n">
        <v>9</v>
      </c>
      <c r="AH29" t="n">
        <v>94547.83000378522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15.5213</v>
      </c>
      <c r="E30" t="n">
        <v>6.44</v>
      </c>
      <c r="F30" t="n">
        <v>4.13</v>
      </c>
      <c r="G30" t="n">
        <v>49.52</v>
      </c>
      <c r="H30" t="n">
        <v>0.99</v>
      </c>
      <c r="I30" t="n">
        <v>5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35.17</v>
      </c>
      <c r="Q30" t="n">
        <v>203.62</v>
      </c>
      <c r="R30" t="n">
        <v>16.65</v>
      </c>
      <c r="S30" t="n">
        <v>13.05</v>
      </c>
      <c r="T30" t="n">
        <v>1504.4</v>
      </c>
      <c r="U30" t="n">
        <v>0.78</v>
      </c>
      <c r="V30" t="n">
        <v>0.91</v>
      </c>
      <c r="W30" t="n">
        <v>0.06</v>
      </c>
      <c r="X30" t="n">
        <v>0.09</v>
      </c>
      <c r="Y30" t="n">
        <v>1</v>
      </c>
      <c r="Z30" t="n">
        <v>10</v>
      </c>
      <c r="AA30" t="n">
        <v>76.31276531097966</v>
      </c>
      <c r="AB30" t="n">
        <v>104.4144921800383</v>
      </c>
      <c r="AC30" t="n">
        <v>94.44931959306196</v>
      </c>
      <c r="AD30" t="n">
        <v>76312.76531097965</v>
      </c>
      <c r="AE30" t="n">
        <v>104414.4921800383</v>
      </c>
      <c r="AF30" t="n">
        <v>5.199081996503382e-06</v>
      </c>
      <c r="AG30" t="n">
        <v>9</v>
      </c>
      <c r="AH30" t="n">
        <v>94449.31959306195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15.5119</v>
      </c>
      <c r="E31" t="n">
        <v>6.45</v>
      </c>
      <c r="F31" t="n">
        <v>4.13</v>
      </c>
      <c r="G31" t="n">
        <v>49.56</v>
      </c>
      <c r="H31" t="n">
        <v>1.02</v>
      </c>
      <c r="I31" t="n">
        <v>5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35</v>
      </c>
      <c r="Q31" t="n">
        <v>203.62</v>
      </c>
      <c r="R31" t="n">
        <v>16.8</v>
      </c>
      <c r="S31" t="n">
        <v>13.05</v>
      </c>
      <c r="T31" t="n">
        <v>1579.46</v>
      </c>
      <c r="U31" t="n">
        <v>0.78</v>
      </c>
      <c r="V31" t="n">
        <v>0.9</v>
      </c>
      <c r="W31" t="n">
        <v>0.06</v>
      </c>
      <c r="X31" t="n">
        <v>0.09</v>
      </c>
      <c r="Y31" t="n">
        <v>1</v>
      </c>
      <c r="Z31" t="n">
        <v>10</v>
      </c>
      <c r="AA31" t="n">
        <v>76.26164415029839</v>
      </c>
      <c r="AB31" t="n">
        <v>104.3445459526878</v>
      </c>
      <c r="AC31" t="n">
        <v>94.38604893547962</v>
      </c>
      <c r="AD31" t="n">
        <v>76261.64415029839</v>
      </c>
      <c r="AE31" t="n">
        <v>104344.5459526878</v>
      </c>
      <c r="AF31" t="n">
        <v>5.195933331715823e-06</v>
      </c>
      <c r="AG31" t="n">
        <v>9</v>
      </c>
      <c r="AH31" t="n">
        <v>94386.04893547962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15.5025</v>
      </c>
      <c r="E32" t="n">
        <v>6.45</v>
      </c>
      <c r="F32" t="n">
        <v>4.13</v>
      </c>
      <c r="G32" t="n">
        <v>49.61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35.01</v>
      </c>
      <c r="Q32" t="n">
        <v>203.62</v>
      </c>
      <c r="R32" t="n">
        <v>16.88</v>
      </c>
      <c r="S32" t="n">
        <v>13.05</v>
      </c>
      <c r="T32" t="n">
        <v>1620.75</v>
      </c>
      <c r="U32" t="n">
        <v>0.77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76.27364774138181</v>
      </c>
      <c r="AB32" t="n">
        <v>104.3609697955692</v>
      </c>
      <c r="AC32" t="n">
        <v>94.40090530984742</v>
      </c>
      <c r="AD32" t="n">
        <v>76273.64774138181</v>
      </c>
      <c r="AE32" t="n">
        <v>104360.9697955692</v>
      </c>
      <c r="AF32" t="n">
        <v>5.192784666928264e-06</v>
      </c>
      <c r="AG32" t="n">
        <v>9</v>
      </c>
      <c r="AH32" t="n">
        <v>94400.90530984741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8.8637</v>
      </c>
      <c r="E2" t="n">
        <v>11.28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252.85</v>
      </c>
      <c r="K2" t="n">
        <v>59.19</v>
      </c>
      <c r="L2" t="n">
        <v>1</v>
      </c>
      <c r="M2" t="n">
        <v>62</v>
      </c>
      <c r="N2" t="n">
        <v>62.65</v>
      </c>
      <c r="O2" t="n">
        <v>31418.63</v>
      </c>
      <c r="P2" t="n">
        <v>87.43000000000001</v>
      </c>
      <c r="Q2" t="n">
        <v>203.65</v>
      </c>
      <c r="R2" t="n">
        <v>54.98</v>
      </c>
      <c r="S2" t="n">
        <v>13.05</v>
      </c>
      <c r="T2" t="n">
        <v>20374.25</v>
      </c>
      <c r="U2" t="n">
        <v>0.24</v>
      </c>
      <c r="V2" t="n">
        <v>0.7</v>
      </c>
      <c r="W2" t="n">
        <v>0.15</v>
      </c>
      <c r="X2" t="n">
        <v>1.31</v>
      </c>
      <c r="Y2" t="n">
        <v>1</v>
      </c>
      <c r="Z2" t="n">
        <v>10</v>
      </c>
      <c r="AA2" t="n">
        <v>164.2801466523614</v>
      </c>
      <c r="AB2" t="n">
        <v>224.7753441782247</v>
      </c>
      <c r="AC2" t="n">
        <v>203.3231008040965</v>
      </c>
      <c r="AD2" t="n">
        <v>164280.1466523614</v>
      </c>
      <c r="AE2" t="n">
        <v>224775.3441782247</v>
      </c>
      <c r="AF2" t="n">
        <v>2.857725326409895e-06</v>
      </c>
      <c r="AG2" t="n">
        <v>15</v>
      </c>
      <c r="AH2" t="n">
        <v>203323.1008040965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9.844099999999999</v>
      </c>
      <c r="E3" t="n">
        <v>10.16</v>
      </c>
      <c r="F3" t="n">
        <v>5.01</v>
      </c>
      <c r="G3" t="n">
        <v>6.26</v>
      </c>
      <c r="H3" t="n">
        <v>0.09</v>
      </c>
      <c r="I3" t="n">
        <v>48</v>
      </c>
      <c r="J3" t="n">
        <v>253.3</v>
      </c>
      <c r="K3" t="n">
        <v>59.19</v>
      </c>
      <c r="L3" t="n">
        <v>1.25</v>
      </c>
      <c r="M3" t="n">
        <v>46</v>
      </c>
      <c r="N3" t="n">
        <v>62.86</v>
      </c>
      <c r="O3" t="n">
        <v>31474.5</v>
      </c>
      <c r="P3" t="n">
        <v>81.69</v>
      </c>
      <c r="Q3" t="n">
        <v>203.61</v>
      </c>
      <c r="R3" t="n">
        <v>44.18</v>
      </c>
      <c r="S3" t="n">
        <v>13.05</v>
      </c>
      <c r="T3" t="n">
        <v>15054.91</v>
      </c>
      <c r="U3" t="n">
        <v>0.3</v>
      </c>
      <c r="V3" t="n">
        <v>0.75</v>
      </c>
      <c r="W3" t="n">
        <v>0.13</v>
      </c>
      <c r="X3" t="n">
        <v>0.97</v>
      </c>
      <c r="Y3" t="n">
        <v>1</v>
      </c>
      <c r="Z3" t="n">
        <v>10</v>
      </c>
      <c r="AA3" t="n">
        <v>148.0179233793853</v>
      </c>
      <c r="AB3" t="n">
        <v>202.5246528574934</v>
      </c>
      <c r="AC3" t="n">
        <v>183.1959842339673</v>
      </c>
      <c r="AD3" t="n">
        <v>148017.9233793853</v>
      </c>
      <c r="AE3" t="n">
        <v>202524.6528574934</v>
      </c>
      <c r="AF3" t="n">
        <v>3.173813857160288e-06</v>
      </c>
      <c r="AG3" t="n">
        <v>14</v>
      </c>
      <c r="AH3" t="n">
        <v>183195.9842339673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10.4956</v>
      </c>
      <c r="E4" t="n">
        <v>9.529999999999999</v>
      </c>
      <c r="F4" t="n">
        <v>4.82</v>
      </c>
      <c r="G4" t="n">
        <v>7.41</v>
      </c>
      <c r="H4" t="n">
        <v>0.11</v>
      </c>
      <c r="I4" t="n">
        <v>39</v>
      </c>
      <c r="J4" t="n">
        <v>253.75</v>
      </c>
      <c r="K4" t="n">
        <v>59.19</v>
      </c>
      <c r="L4" t="n">
        <v>1.5</v>
      </c>
      <c r="M4" t="n">
        <v>37</v>
      </c>
      <c r="N4" t="n">
        <v>63.06</v>
      </c>
      <c r="O4" t="n">
        <v>31530.44</v>
      </c>
      <c r="P4" t="n">
        <v>78.42</v>
      </c>
      <c r="Q4" t="n">
        <v>203.6</v>
      </c>
      <c r="R4" t="n">
        <v>38.25</v>
      </c>
      <c r="S4" t="n">
        <v>13.05</v>
      </c>
      <c r="T4" t="n">
        <v>12134.11</v>
      </c>
      <c r="U4" t="n">
        <v>0.34</v>
      </c>
      <c r="V4" t="n">
        <v>0.78</v>
      </c>
      <c r="W4" t="n">
        <v>0.12</v>
      </c>
      <c r="X4" t="n">
        <v>0.78</v>
      </c>
      <c r="Y4" t="n">
        <v>1</v>
      </c>
      <c r="Z4" t="n">
        <v>10</v>
      </c>
      <c r="AA4" t="n">
        <v>136.1620925247964</v>
      </c>
      <c r="AB4" t="n">
        <v>186.3029820399102</v>
      </c>
      <c r="AC4" t="n">
        <v>168.5224869119511</v>
      </c>
      <c r="AD4" t="n">
        <v>136162.0925247964</v>
      </c>
      <c r="AE4" t="n">
        <v>186302.9820399102</v>
      </c>
      <c r="AF4" t="n">
        <v>3.383862488110799e-06</v>
      </c>
      <c r="AG4" t="n">
        <v>13</v>
      </c>
      <c r="AH4" t="n">
        <v>168522.4869119512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10.9729</v>
      </c>
      <c r="E5" t="n">
        <v>9.109999999999999</v>
      </c>
      <c r="F5" t="n">
        <v>4.7</v>
      </c>
      <c r="G5" t="n">
        <v>8.539999999999999</v>
      </c>
      <c r="H5" t="n">
        <v>0.12</v>
      </c>
      <c r="I5" t="n">
        <v>33</v>
      </c>
      <c r="J5" t="n">
        <v>254.21</v>
      </c>
      <c r="K5" t="n">
        <v>59.19</v>
      </c>
      <c r="L5" t="n">
        <v>1.75</v>
      </c>
      <c r="M5" t="n">
        <v>31</v>
      </c>
      <c r="N5" t="n">
        <v>63.26</v>
      </c>
      <c r="O5" t="n">
        <v>31586.46</v>
      </c>
      <c r="P5" t="n">
        <v>76.29000000000001</v>
      </c>
      <c r="Q5" t="n">
        <v>203.61</v>
      </c>
      <c r="R5" t="n">
        <v>34.41</v>
      </c>
      <c r="S5" t="n">
        <v>13.05</v>
      </c>
      <c r="T5" t="n">
        <v>10246.13</v>
      </c>
      <c r="U5" t="n">
        <v>0.38</v>
      </c>
      <c r="V5" t="n">
        <v>0.8</v>
      </c>
      <c r="W5" t="n">
        <v>0.11</v>
      </c>
      <c r="X5" t="n">
        <v>0.65</v>
      </c>
      <c r="Y5" t="n">
        <v>1</v>
      </c>
      <c r="Z5" t="n">
        <v>10</v>
      </c>
      <c r="AA5" t="n">
        <v>126.1411784681386</v>
      </c>
      <c r="AB5" t="n">
        <v>172.591925336071</v>
      </c>
      <c r="AC5" t="n">
        <v>156.119994216333</v>
      </c>
      <c r="AD5" t="n">
        <v>126141.1784681386</v>
      </c>
      <c r="AE5" t="n">
        <v>172591.925336071</v>
      </c>
      <c r="AF5" t="n">
        <v>3.537747693870859e-06</v>
      </c>
      <c r="AG5" t="n">
        <v>12</v>
      </c>
      <c r="AH5" t="n">
        <v>156119.994216333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11.4188</v>
      </c>
      <c r="E6" t="n">
        <v>8.76</v>
      </c>
      <c r="F6" t="n">
        <v>4.58</v>
      </c>
      <c r="G6" t="n">
        <v>9.82</v>
      </c>
      <c r="H6" t="n">
        <v>0.14</v>
      </c>
      <c r="I6" t="n">
        <v>28</v>
      </c>
      <c r="J6" t="n">
        <v>254.66</v>
      </c>
      <c r="K6" t="n">
        <v>59.19</v>
      </c>
      <c r="L6" t="n">
        <v>2</v>
      </c>
      <c r="M6" t="n">
        <v>26</v>
      </c>
      <c r="N6" t="n">
        <v>63.47</v>
      </c>
      <c r="O6" t="n">
        <v>31642.55</v>
      </c>
      <c r="P6" t="n">
        <v>74.36</v>
      </c>
      <c r="Q6" t="n">
        <v>203.59</v>
      </c>
      <c r="R6" t="n">
        <v>30.93</v>
      </c>
      <c r="S6" t="n">
        <v>13.05</v>
      </c>
      <c r="T6" t="n">
        <v>8531.440000000001</v>
      </c>
      <c r="U6" t="n">
        <v>0.42</v>
      </c>
      <c r="V6" t="n">
        <v>0.82</v>
      </c>
      <c r="W6" t="n">
        <v>0.1</v>
      </c>
      <c r="X6" t="n">
        <v>0.54</v>
      </c>
      <c r="Y6" t="n">
        <v>1</v>
      </c>
      <c r="Z6" t="n">
        <v>10</v>
      </c>
      <c r="AA6" t="n">
        <v>123.5101019802015</v>
      </c>
      <c r="AB6" t="n">
        <v>168.9919704103747</v>
      </c>
      <c r="AC6" t="n">
        <v>152.8636139361756</v>
      </c>
      <c r="AD6" t="n">
        <v>123510.1019802015</v>
      </c>
      <c r="AE6" t="n">
        <v>168991.9704103747</v>
      </c>
      <c r="AF6" t="n">
        <v>3.681509297156865e-06</v>
      </c>
      <c r="AG6" t="n">
        <v>12</v>
      </c>
      <c r="AH6" t="n">
        <v>152863.6139361756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11.6929</v>
      </c>
      <c r="E7" t="n">
        <v>8.550000000000001</v>
      </c>
      <c r="F7" t="n">
        <v>4.53</v>
      </c>
      <c r="G7" t="n">
        <v>10.86</v>
      </c>
      <c r="H7" t="n">
        <v>0.16</v>
      </c>
      <c r="I7" t="n">
        <v>25</v>
      </c>
      <c r="J7" t="n">
        <v>255.12</v>
      </c>
      <c r="K7" t="n">
        <v>59.19</v>
      </c>
      <c r="L7" t="n">
        <v>2.25</v>
      </c>
      <c r="M7" t="n">
        <v>23</v>
      </c>
      <c r="N7" t="n">
        <v>63.67</v>
      </c>
      <c r="O7" t="n">
        <v>31698.72</v>
      </c>
      <c r="P7" t="n">
        <v>73.2</v>
      </c>
      <c r="Q7" t="n">
        <v>203.56</v>
      </c>
      <c r="R7" t="n">
        <v>29.14</v>
      </c>
      <c r="S7" t="n">
        <v>13.05</v>
      </c>
      <c r="T7" t="n">
        <v>7651.99</v>
      </c>
      <c r="U7" t="n">
        <v>0.45</v>
      </c>
      <c r="V7" t="n">
        <v>0.83</v>
      </c>
      <c r="W7" t="n">
        <v>0.09</v>
      </c>
      <c r="X7" t="n">
        <v>0.48</v>
      </c>
      <c r="Y7" t="n">
        <v>1</v>
      </c>
      <c r="Z7" t="n">
        <v>10</v>
      </c>
      <c r="AA7" t="n">
        <v>122.0220704527875</v>
      </c>
      <c r="AB7" t="n">
        <v>166.9559800272501</v>
      </c>
      <c r="AC7" t="n">
        <v>151.0219356176853</v>
      </c>
      <c r="AD7" t="n">
        <v>122022.0704527875</v>
      </c>
      <c r="AE7" t="n">
        <v>166955.9800272501</v>
      </c>
      <c r="AF7" t="n">
        <v>3.769881253785469e-06</v>
      </c>
      <c r="AG7" t="n">
        <v>12</v>
      </c>
      <c r="AH7" t="n">
        <v>151021.9356176853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11.9916</v>
      </c>
      <c r="E8" t="n">
        <v>8.34</v>
      </c>
      <c r="F8" t="n">
        <v>4.46</v>
      </c>
      <c r="G8" t="n">
        <v>12.16</v>
      </c>
      <c r="H8" t="n">
        <v>0.17</v>
      </c>
      <c r="I8" t="n">
        <v>22</v>
      </c>
      <c r="J8" t="n">
        <v>255.57</v>
      </c>
      <c r="K8" t="n">
        <v>59.19</v>
      </c>
      <c r="L8" t="n">
        <v>2.5</v>
      </c>
      <c r="M8" t="n">
        <v>20</v>
      </c>
      <c r="N8" t="n">
        <v>63.88</v>
      </c>
      <c r="O8" t="n">
        <v>31754.97</v>
      </c>
      <c r="P8" t="n">
        <v>72.09</v>
      </c>
      <c r="Q8" t="n">
        <v>203.61</v>
      </c>
      <c r="R8" t="n">
        <v>26.95</v>
      </c>
      <c r="S8" t="n">
        <v>13.05</v>
      </c>
      <c r="T8" t="n">
        <v>6567.58</v>
      </c>
      <c r="U8" t="n">
        <v>0.48</v>
      </c>
      <c r="V8" t="n">
        <v>0.84</v>
      </c>
      <c r="W8" t="n">
        <v>0.09</v>
      </c>
      <c r="X8" t="n">
        <v>0.42</v>
      </c>
      <c r="Y8" t="n">
        <v>1</v>
      </c>
      <c r="Z8" t="n">
        <v>10</v>
      </c>
      <c r="AA8" t="n">
        <v>113.6062677314151</v>
      </c>
      <c r="AB8" t="n">
        <v>155.4411074648617</v>
      </c>
      <c r="AC8" t="n">
        <v>140.6060263314224</v>
      </c>
      <c r="AD8" t="n">
        <v>113606.2677314151</v>
      </c>
      <c r="AE8" t="n">
        <v>155441.1074648617</v>
      </c>
      <c r="AF8" t="n">
        <v>3.866184440377822e-06</v>
      </c>
      <c r="AG8" t="n">
        <v>11</v>
      </c>
      <c r="AH8" t="n">
        <v>140606.0263314224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12.2545</v>
      </c>
      <c r="E9" t="n">
        <v>8.16</v>
      </c>
      <c r="F9" t="n">
        <v>4.38</v>
      </c>
      <c r="G9" t="n">
        <v>13.13</v>
      </c>
      <c r="H9" t="n">
        <v>0.19</v>
      </c>
      <c r="I9" t="n">
        <v>20</v>
      </c>
      <c r="J9" t="n">
        <v>256.03</v>
      </c>
      <c r="K9" t="n">
        <v>59.19</v>
      </c>
      <c r="L9" t="n">
        <v>2.75</v>
      </c>
      <c r="M9" t="n">
        <v>18</v>
      </c>
      <c r="N9" t="n">
        <v>64.09</v>
      </c>
      <c r="O9" t="n">
        <v>31811.29</v>
      </c>
      <c r="P9" t="n">
        <v>70.61</v>
      </c>
      <c r="Q9" t="n">
        <v>203.6</v>
      </c>
      <c r="R9" t="n">
        <v>24.24</v>
      </c>
      <c r="S9" t="n">
        <v>13.05</v>
      </c>
      <c r="T9" t="n">
        <v>5223.04</v>
      </c>
      <c r="U9" t="n">
        <v>0.54</v>
      </c>
      <c r="V9" t="n">
        <v>0.85</v>
      </c>
      <c r="W9" t="n">
        <v>0.09</v>
      </c>
      <c r="X9" t="n">
        <v>0.34</v>
      </c>
      <c r="Y9" t="n">
        <v>1</v>
      </c>
      <c r="Z9" t="n">
        <v>10</v>
      </c>
      <c r="AA9" t="n">
        <v>112.1226318834641</v>
      </c>
      <c r="AB9" t="n">
        <v>153.411131444302</v>
      </c>
      <c r="AC9" t="n">
        <v>138.7697883731751</v>
      </c>
      <c r="AD9" t="n">
        <v>112122.6318834641</v>
      </c>
      <c r="AE9" t="n">
        <v>153411.131444302</v>
      </c>
      <c r="AF9" t="n">
        <v>3.950945430518865e-06</v>
      </c>
      <c r="AG9" t="n">
        <v>11</v>
      </c>
      <c r="AH9" t="n">
        <v>138769.7883731751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12.4172</v>
      </c>
      <c r="E10" t="n">
        <v>8.050000000000001</v>
      </c>
      <c r="F10" t="n">
        <v>4.37</v>
      </c>
      <c r="G10" t="n">
        <v>14.56</v>
      </c>
      <c r="H10" t="n">
        <v>0.21</v>
      </c>
      <c r="I10" t="n">
        <v>18</v>
      </c>
      <c r="J10" t="n">
        <v>256.49</v>
      </c>
      <c r="K10" t="n">
        <v>59.19</v>
      </c>
      <c r="L10" t="n">
        <v>3</v>
      </c>
      <c r="M10" t="n">
        <v>16</v>
      </c>
      <c r="N10" t="n">
        <v>64.29000000000001</v>
      </c>
      <c r="O10" t="n">
        <v>31867.69</v>
      </c>
      <c r="P10" t="n">
        <v>70.29000000000001</v>
      </c>
      <c r="Q10" t="n">
        <v>203.59</v>
      </c>
      <c r="R10" t="n">
        <v>24.51</v>
      </c>
      <c r="S10" t="n">
        <v>13.05</v>
      </c>
      <c r="T10" t="n">
        <v>5370.31</v>
      </c>
      <c r="U10" t="n">
        <v>0.53</v>
      </c>
      <c r="V10" t="n">
        <v>0.86</v>
      </c>
      <c r="W10" t="n">
        <v>0.07000000000000001</v>
      </c>
      <c r="X10" t="n">
        <v>0.33</v>
      </c>
      <c r="Y10" t="n">
        <v>1</v>
      </c>
      <c r="Z10" t="n">
        <v>10</v>
      </c>
      <c r="AA10" t="n">
        <v>111.5244141867346</v>
      </c>
      <c r="AB10" t="n">
        <v>152.5926236001349</v>
      </c>
      <c r="AC10" t="n">
        <v>138.029397768872</v>
      </c>
      <c r="AD10" t="n">
        <v>111524.4141867346</v>
      </c>
      <c r="AE10" t="n">
        <v>152592.6236001349</v>
      </c>
      <c r="AF10" t="n">
        <v>4.003401166905124e-06</v>
      </c>
      <c r="AG10" t="n">
        <v>11</v>
      </c>
      <c r="AH10" t="n">
        <v>138029.397768872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12.4706</v>
      </c>
      <c r="E11" t="n">
        <v>8.02</v>
      </c>
      <c r="F11" t="n">
        <v>4.38</v>
      </c>
      <c r="G11" t="n">
        <v>15.47</v>
      </c>
      <c r="H11" t="n">
        <v>0.23</v>
      </c>
      <c r="I11" t="n">
        <v>17</v>
      </c>
      <c r="J11" t="n">
        <v>256.95</v>
      </c>
      <c r="K11" t="n">
        <v>59.19</v>
      </c>
      <c r="L11" t="n">
        <v>3.25</v>
      </c>
      <c r="M11" t="n">
        <v>15</v>
      </c>
      <c r="N11" t="n">
        <v>64.5</v>
      </c>
      <c r="O11" t="n">
        <v>31924.29</v>
      </c>
      <c r="P11" t="n">
        <v>70.44</v>
      </c>
      <c r="Q11" t="n">
        <v>203.63</v>
      </c>
      <c r="R11" t="n">
        <v>24.94</v>
      </c>
      <c r="S11" t="n">
        <v>13.05</v>
      </c>
      <c r="T11" t="n">
        <v>5589.33</v>
      </c>
      <c r="U11" t="n">
        <v>0.52</v>
      </c>
      <c r="V11" t="n">
        <v>0.85</v>
      </c>
      <c r="W11" t="n">
        <v>0.08</v>
      </c>
      <c r="X11" t="n">
        <v>0.34</v>
      </c>
      <c r="Y11" t="n">
        <v>1</v>
      </c>
      <c r="Z11" t="n">
        <v>10</v>
      </c>
      <c r="AA11" t="n">
        <v>111.4519079678881</v>
      </c>
      <c r="AB11" t="n">
        <v>152.4934173927605</v>
      </c>
      <c r="AC11" t="n">
        <v>137.9396596626927</v>
      </c>
      <c r="AD11" t="n">
        <v>111451.9079678881</v>
      </c>
      <c r="AE11" t="n">
        <v>152493.4173927605</v>
      </c>
      <c r="AF11" t="n">
        <v>4.020617739265458e-06</v>
      </c>
      <c r="AG11" t="n">
        <v>11</v>
      </c>
      <c r="AH11" t="n">
        <v>137939.6596626927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12.5848</v>
      </c>
      <c r="E12" t="n">
        <v>7.95</v>
      </c>
      <c r="F12" t="n">
        <v>4.36</v>
      </c>
      <c r="G12" t="n">
        <v>16.35</v>
      </c>
      <c r="H12" t="n">
        <v>0.24</v>
      </c>
      <c r="I12" t="n">
        <v>16</v>
      </c>
      <c r="J12" t="n">
        <v>257.41</v>
      </c>
      <c r="K12" t="n">
        <v>59.19</v>
      </c>
      <c r="L12" t="n">
        <v>3.5</v>
      </c>
      <c r="M12" t="n">
        <v>14</v>
      </c>
      <c r="N12" t="n">
        <v>64.70999999999999</v>
      </c>
      <c r="O12" t="n">
        <v>31980.84</v>
      </c>
      <c r="P12" t="n">
        <v>69.92</v>
      </c>
      <c r="Q12" t="n">
        <v>203.64</v>
      </c>
      <c r="R12" t="n">
        <v>24.03</v>
      </c>
      <c r="S12" t="n">
        <v>13.05</v>
      </c>
      <c r="T12" t="n">
        <v>5138.98</v>
      </c>
      <c r="U12" t="n">
        <v>0.54</v>
      </c>
      <c r="V12" t="n">
        <v>0.86</v>
      </c>
      <c r="W12" t="n">
        <v>0.08</v>
      </c>
      <c r="X12" t="n">
        <v>0.32</v>
      </c>
      <c r="Y12" t="n">
        <v>1</v>
      </c>
      <c r="Z12" t="n">
        <v>10</v>
      </c>
      <c r="AA12" t="n">
        <v>110.9071054581236</v>
      </c>
      <c r="AB12" t="n">
        <v>151.7479945639107</v>
      </c>
      <c r="AC12" t="n">
        <v>137.2653789424205</v>
      </c>
      <c r="AD12" t="n">
        <v>110907.1054581236</v>
      </c>
      <c r="AE12" t="n">
        <v>151747.9945639107</v>
      </c>
      <c r="AF12" t="n">
        <v>4.057436701129691e-06</v>
      </c>
      <c r="AG12" t="n">
        <v>11</v>
      </c>
      <c r="AH12" t="n">
        <v>137265.3789424205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12.7051</v>
      </c>
      <c r="E13" t="n">
        <v>7.87</v>
      </c>
      <c r="F13" t="n">
        <v>4.33</v>
      </c>
      <c r="G13" t="n">
        <v>17.33</v>
      </c>
      <c r="H13" t="n">
        <v>0.26</v>
      </c>
      <c r="I13" t="n">
        <v>15</v>
      </c>
      <c r="J13" t="n">
        <v>257.86</v>
      </c>
      <c r="K13" t="n">
        <v>59.19</v>
      </c>
      <c r="L13" t="n">
        <v>3.75</v>
      </c>
      <c r="M13" t="n">
        <v>13</v>
      </c>
      <c r="N13" t="n">
        <v>64.92</v>
      </c>
      <c r="O13" t="n">
        <v>32037.48</v>
      </c>
      <c r="P13" t="n">
        <v>69.42</v>
      </c>
      <c r="Q13" t="n">
        <v>203.56</v>
      </c>
      <c r="R13" t="n">
        <v>23.14</v>
      </c>
      <c r="S13" t="n">
        <v>13.05</v>
      </c>
      <c r="T13" t="n">
        <v>4699.88</v>
      </c>
      <c r="U13" t="n">
        <v>0.5600000000000001</v>
      </c>
      <c r="V13" t="n">
        <v>0.86</v>
      </c>
      <c r="W13" t="n">
        <v>0.08</v>
      </c>
      <c r="X13" t="n">
        <v>0.29</v>
      </c>
      <c r="Y13" t="n">
        <v>1</v>
      </c>
      <c r="Z13" t="n">
        <v>10</v>
      </c>
      <c r="AA13" t="n">
        <v>110.3582234718341</v>
      </c>
      <c r="AB13" t="n">
        <v>150.9969900153056</v>
      </c>
      <c r="AC13" t="n">
        <v>136.5860492138925</v>
      </c>
      <c r="AD13" t="n">
        <v>110358.2234718341</v>
      </c>
      <c r="AE13" t="n">
        <v>150996.9900153056</v>
      </c>
      <c r="AF13" t="n">
        <v>4.096222350098757e-06</v>
      </c>
      <c r="AG13" t="n">
        <v>11</v>
      </c>
      <c r="AH13" t="n">
        <v>136586.0492138925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12.8242</v>
      </c>
      <c r="E14" t="n">
        <v>7.8</v>
      </c>
      <c r="F14" t="n">
        <v>4.31</v>
      </c>
      <c r="G14" t="n">
        <v>18.46</v>
      </c>
      <c r="H14" t="n">
        <v>0.28</v>
      </c>
      <c r="I14" t="n">
        <v>14</v>
      </c>
      <c r="J14" t="n">
        <v>258.32</v>
      </c>
      <c r="K14" t="n">
        <v>59.19</v>
      </c>
      <c r="L14" t="n">
        <v>4</v>
      </c>
      <c r="M14" t="n">
        <v>12</v>
      </c>
      <c r="N14" t="n">
        <v>65.13</v>
      </c>
      <c r="O14" t="n">
        <v>32094.19</v>
      </c>
      <c r="P14" t="n">
        <v>68.94</v>
      </c>
      <c r="Q14" t="n">
        <v>203.57</v>
      </c>
      <c r="R14" t="n">
        <v>22.4</v>
      </c>
      <c r="S14" t="n">
        <v>13.05</v>
      </c>
      <c r="T14" t="n">
        <v>4336.47</v>
      </c>
      <c r="U14" t="n">
        <v>0.58</v>
      </c>
      <c r="V14" t="n">
        <v>0.87</v>
      </c>
      <c r="W14" t="n">
        <v>0.08</v>
      </c>
      <c r="X14" t="n">
        <v>0.27</v>
      </c>
      <c r="Y14" t="n">
        <v>1</v>
      </c>
      <c r="Z14" t="n">
        <v>10</v>
      </c>
      <c r="AA14" t="n">
        <v>109.8378253672227</v>
      </c>
      <c r="AB14" t="n">
        <v>150.2849583702326</v>
      </c>
      <c r="AC14" t="n">
        <v>135.9419728696824</v>
      </c>
      <c r="AD14" t="n">
        <v>109837.8253672227</v>
      </c>
      <c r="AE14" t="n">
        <v>150284.9583702326</v>
      </c>
      <c r="AF14" t="n">
        <v>4.134621109801299e-06</v>
      </c>
      <c r="AG14" t="n">
        <v>11</v>
      </c>
      <c r="AH14" t="n">
        <v>135941.9728696824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12.9301</v>
      </c>
      <c r="E15" t="n">
        <v>7.73</v>
      </c>
      <c r="F15" t="n">
        <v>4.29</v>
      </c>
      <c r="G15" t="n">
        <v>19.82</v>
      </c>
      <c r="H15" t="n">
        <v>0.29</v>
      </c>
      <c r="I15" t="n">
        <v>13</v>
      </c>
      <c r="J15" t="n">
        <v>258.78</v>
      </c>
      <c r="K15" t="n">
        <v>59.19</v>
      </c>
      <c r="L15" t="n">
        <v>4.25</v>
      </c>
      <c r="M15" t="n">
        <v>11</v>
      </c>
      <c r="N15" t="n">
        <v>65.34</v>
      </c>
      <c r="O15" t="n">
        <v>32150.98</v>
      </c>
      <c r="P15" t="n">
        <v>68.44</v>
      </c>
      <c r="Q15" t="n">
        <v>203.56</v>
      </c>
      <c r="R15" t="n">
        <v>21.94</v>
      </c>
      <c r="S15" t="n">
        <v>13.05</v>
      </c>
      <c r="T15" t="n">
        <v>4109.74</v>
      </c>
      <c r="U15" t="n">
        <v>0.59</v>
      </c>
      <c r="V15" t="n">
        <v>0.87</v>
      </c>
      <c r="W15" t="n">
        <v>0.07000000000000001</v>
      </c>
      <c r="X15" t="n">
        <v>0.25</v>
      </c>
      <c r="Y15" t="n">
        <v>1</v>
      </c>
      <c r="Z15" t="n">
        <v>10</v>
      </c>
      <c r="AA15" t="n">
        <v>109.3508762041437</v>
      </c>
      <c r="AB15" t="n">
        <v>149.6186930426274</v>
      </c>
      <c r="AC15" t="n">
        <v>135.3392949698343</v>
      </c>
      <c r="AD15" t="n">
        <v>109350.8762041437</v>
      </c>
      <c r="AE15" t="n">
        <v>149618.6930426274</v>
      </c>
      <c r="AF15" t="n">
        <v>4.168764087572073e-06</v>
      </c>
      <c r="AG15" t="n">
        <v>11</v>
      </c>
      <c r="AH15" t="n">
        <v>135339.2949698343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13.0733</v>
      </c>
      <c r="E16" t="n">
        <v>7.65</v>
      </c>
      <c r="F16" t="n">
        <v>4.26</v>
      </c>
      <c r="G16" t="n">
        <v>21.29</v>
      </c>
      <c r="H16" t="n">
        <v>0.31</v>
      </c>
      <c r="I16" t="n">
        <v>12</v>
      </c>
      <c r="J16" t="n">
        <v>259.25</v>
      </c>
      <c r="K16" t="n">
        <v>59.19</v>
      </c>
      <c r="L16" t="n">
        <v>4.5</v>
      </c>
      <c r="M16" t="n">
        <v>10</v>
      </c>
      <c r="N16" t="n">
        <v>65.55</v>
      </c>
      <c r="O16" t="n">
        <v>32207.85</v>
      </c>
      <c r="P16" t="n">
        <v>67.81</v>
      </c>
      <c r="Q16" t="n">
        <v>203.56</v>
      </c>
      <c r="R16" t="n">
        <v>20.75</v>
      </c>
      <c r="S16" t="n">
        <v>13.05</v>
      </c>
      <c r="T16" t="n">
        <v>3521.74</v>
      </c>
      <c r="U16" t="n">
        <v>0.63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101.7917022132742</v>
      </c>
      <c r="AB16" t="n">
        <v>139.2758977011047</v>
      </c>
      <c r="AC16" t="n">
        <v>125.9836014994988</v>
      </c>
      <c r="AD16" t="n">
        <v>101791.7022132742</v>
      </c>
      <c r="AE16" t="n">
        <v>139275.8977011047</v>
      </c>
      <c r="AF16" t="n">
        <v>4.214932873377312e-06</v>
      </c>
      <c r="AG16" t="n">
        <v>10</v>
      </c>
      <c r="AH16" t="n">
        <v>125983.6014994989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13.0653</v>
      </c>
      <c r="E17" t="n">
        <v>7.65</v>
      </c>
      <c r="F17" t="n">
        <v>4.26</v>
      </c>
      <c r="G17" t="n">
        <v>21.31</v>
      </c>
      <c r="H17" t="n">
        <v>0.33</v>
      </c>
      <c r="I17" t="n">
        <v>12</v>
      </c>
      <c r="J17" t="n">
        <v>259.71</v>
      </c>
      <c r="K17" t="n">
        <v>59.19</v>
      </c>
      <c r="L17" t="n">
        <v>4.75</v>
      </c>
      <c r="M17" t="n">
        <v>10</v>
      </c>
      <c r="N17" t="n">
        <v>65.76000000000001</v>
      </c>
      <c r="O17" t="n">
        <v>32264.79</v>
      </c>
      <c r="P17" t="n">
        <v>67.78</v>
      </c>
      <c r="Q17" t="n">
        <v>203.56</v>
      </c>
      <c r="R17" t="n">
        <v>21.05</v>
      </c>
      <c r="S17" t="n">
        <v>13.05</v>
      </c>
      <c r="T17" t="n">
        <v>3671.39</v>
      </c>
      <c r="U17" t="n">
        <v>0.62</v>
      </c>
      <c r="V17" t="n">
        <v>0.88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101.7982031126928</v>
      </c>
      <c r="AB17" t="n">
        <v>139.2847925184886</v>
      </c>
      <c r="AC17" t="n">
        <v>125.9916474079956</v>
      </c>
      <c r="AD17" t="n">
        <v>101798.2031126928</v>
      </c>
      <c r="AE17" t="n">
        <v>139284.7925184887</v>
      </c>
      <c r="AF17" t="n">
        <v>4.212353611600484e-06</v>
      </c>
      <c r="AG17" t="n">
        <v>10</v>
      </c>
      <c r="AH17" t="n">
        <v>125991.6474079956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13.1907</v>
      </c>
      <c r="E18" t="n">
        <v>7.58</v>
      </c>
      <c r="F18" t="n">
        <v>4.24</v>
      </c>
      <c r="G18" t="n">
        <v>23.12</v>
      </c>
      <c r="H18" t="n">
        <v>0.34</v>
      </c>
      <c r="I18" t="n">
        <v>11</v>
      </c>
      <c r="J18" t="n">
        <v>260.17</v>
      </c>
      <c r="K18" t="n">
        <v>59.19</v>
      </c>
      <c r="L18" t="n">
        <v>5</v>
      </c>
      <c r="M18" t="n">
        <v>9</v>
      </c>
      <c r="N18" t="n">
        <v>65.98</v>
      </c>
      <c r="O18" t="n">
        <v>32321.82</v>
      </c>
      <c r="P18" t="n">
        <v>67.23</v>
      </c>
      <c r="Q18" t="n">
        <v>203.57</v>
      </c>
      <c r="R18" t="n">
        <v>20.12</v>
      </c>
      <c r="S18" t="n">
        <v>13.05</v>
      </c>
      <c r="T18" t="n">
        <v>3211.77</v>
      </c>
      <c r="U18" t="n">
        <v>0.65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101.2632772606893</v>
      </c>
      <c r="AB18" t="n">
        <v>138.5528833685148</v>
      </c>
      <c r="AC18" t="n">
        <v>125.3295906400541</v>
      </c>
      <c r="AD18" t="n">
        <v>101263.2772606893</v>
      </c>
      <c r="AE18" t="n">
        <v>138552.8833685148</v>
      </c>
      <c r="AF18" t="n">
        <v>4.252783539952278e-06</v>
      </c>
      <c r="AG18" t="n">
        <v>10</v>
      </c>
      <c r="AH18" t="n">
        <v>125329.5906400541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13.2018</v>
      </c>
      <c r="E19" t="n">
        <v>7.57</v>
      </c>
      <c r="F19" t="n">
        <v>4.23</v>
      </c>
      <c r="G19" t="n">
        <v>23.08</v>
      </c>
      <c r="H19" t="n">
        <v>0.36</v>
      </c>
      <c r="I19" t="n">
        <v>11</v>
      </c>
      <c r="J19" t="n">
        <v>260.63</v>
      </c>
      <c r="K19" t="n">
        <v>59.19</v>
      </c>
      <c r="L19" t="n">
        <v>5.25</v>
      </c>
      <c r="M19" t="n">
        <v>9</v>
      </c>
      <c r="N19" t="n">
        <v>66.19</v>
      </c>
      <c r="O19" t="n">
        <v>32378.93</v>
      </c>
      <c r="P19" t="n">
        <v>67.09</v>
      </c>
      <c r="Q19" t="n">
        <v>203.56</v>
      </c>
      <c r="R19" t="n">
        <v>19.93</v>
      </c>
      <c r="S19" t="n">
        <v>13.05</v>
      </c>
      <c r="T19" t="n">
        <v>3117.08</v>
      </c>
      <c r="U19" t="n">
        <v>0.65</v>
      </c>
      <c r="V19" t="n">
        <v>0.88</v>
      </c>
      <c r="W19" t="n">
        <v>0.07000000000000001</v>
      </c>
      <c r="X19" t="n">
        <v>0.19</v>
      </c>
      <c r="Y19" t="n">
        <v>1</v>
      </c>
      <c r="Z19" t="n">
        <v>10</v>
      </c>
      <c r="AA19" t="n">
        <v>101.1734237401216</v>
      </c>
      <c r="AB19" t="n">
        <v>138.4299418176167</v>
      </c>
      <c r="AC19" t="n">
        <v>125.2183824582241</v>
      </c>
      <c r="AD19" t="n">
        <v>101173.4237401217</v>
      </c>
      <c r="AE19" t="n">
        <v>138429.9418176167</v>
      </c>
      <c r="AF19" t="n">
        <v>4.256362265667627e-06</v>
      </c>
      <c r="AG19" t="n">
        <v>10</v>
      </c>
      <c r="AH19" t="n">
        <v>125218.3824582241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13.3884</v>
      </c>
      <c r="E20" t="n">
        <v>7.47</v>
      </c>
      <c r="F20" t="n">
        <v>4.18</v>
      </c>
      <c r="G20" t="n">
        <v>25.05</v>
      </c>
      <c r="H20" t="n">
        <v>0.37</v>
      </c>
      <c r="I20" t="n">
        <v>10</v>
      </c>
      <c r="J20" t="n">
        <v>261.1</v>
      </c>
      <c r="K20" t="n">
        <v>59.19</v>
      </c>
      <c r="L20" t="n">
        <v>5.5</v>
      </c>
      <c r="M20" t="n">
        <v>8</v>
      </c>
      <c r="N20" t="n">
        <v>66.40000000000001</v>
      </c>
      <c r="O20" t="n">
        <v>32436.11</v>
      </c>
      <c r="P20" t="n">
        <v>66.06</v>
      </c>
      <c r="Q20" t="n">
        <v>203.59</v>
      </c>
      <c r="R20" t="n">
        <v>18.07</v>
      </c>
      <c r="S20" t="n">
        <v>13.05</v>
      </c>
      <c r="T20" t="n">
        <v>2189.88</v>
      </c>
      <c r="U20" t="n">
        <v>0.72</v>
      </c>
      <c r="V20" t="n">
        <v>0.89</v>
      </c>
      <c r="W20" t="n">
        <v>0.07000000000000001</v>
      </c>
      <c r="X20" t="n">
        <v>0.13</v>
      </c>
      <c r="Y20" t="n">
        <v>1</v>
      </c>
      <c r="Z20" t="n">
        <v>10</v>
      </c>
      <c r="AA20" t="n">
        <v>100.2989175209146</v>
      </c>
      <c r="AB20" t="n">
        <v>137.2334038280067</v>
      </c>
      <c r="AC20" t="n">
        <v>124.1360403749905</v>
      </c>
      <c r="AD20" t="n">
        <v>100298.9175209146</v>
      </c>
      <c r="AE20" t="n">
        <v>137233.4038280067</v>
      </c>
      <c r="AF20" t="n">
        <v>4.316523546612164e-06</v>
      </c>
      <c r="AG20" t="n">
        <v>10</v>
      </c>
      <c r="AH20" t="n">
        <v>124136.0403749905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13.2841</v>
      </c>
      <c r="E21" t="n">
        <v>7.53</v>
      </c>
      <c r="F21" t="n">
        <v>4.23</v>
      </c>
      <c r="G21" t="n">
        <v>25.4</v>
      </c>
      <c r="H21" t="n">
        <v>0.39</v>
      </c>
      <c r="I21" t="n">
        <v>10</v>
      </c>
      <c r="J21" t="n">
        <v>261.56</v>
      </c>
      <c r="K21" t="n">
        <v>59.19</v>
      </c>
      <c r="L21" t="n">
        <v>5.75</v>
      </c>
      <c r="M21" t="n">
        <v>8</v>
      </c>
      <c r="N21" t="n">
        <v>66.62</v>
      </c>
      <c r="O21" t="n">
        <v>32493.38</v>
      </c>
      <c r="P21" t="n">
        <v>66.84</v>
      </c>
      <c r="Q21" t="n">
        <v>203.56</v>
      </c>
      <c r="R21" t="n">
        <v>20.32</v>
      </c>
      <c r="S21" t="n">
        <v>13.05</v>
      </c>
      <c r="T21" t="n">
        <v>3317.01</v>
      </c>
      <c r="U21" t="n">
        <v>0.64</v>
      </c>
      <c r="V21" t="n">
        <v>0.88</v>
      </c>
      <c r="W21" t="n">
        <v>0.07000000000000001</v>
      </c>
      <c r="X21" t="n">
        <v>0.19</v>
      </c>
      <c r="Y21" t="n">
        <v>1</v>
      </c>
      <c r="Z21" t="n">
        <v>10</v>
      </c>
      <c r="AA21" t="n">
        <v>100.8826316687206</v>
      </c>
      <c r="AB21" t="n">
        <v>138.0320672766852</v>
      </c>
      <c r="AC21" t="n">
        <v>124.8584805050585</v>
      </c>
      <c r="AD21" t="n">
        <v>100882.6316687206</v>
      </c>
      <c r="AE21" t="n">
        <v>138032.0672766851</v>
      </c>
      <c r="AF21" t="n">
        <v>4.282896421196756e-06</v>
      </c>
      <c r="AG21" t="n">
        <v>10</v>
      </c>
      <c r="AH21" t="n">
        <v>124858.4805050585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13.4348</v>
      </c>
      <c r="E22" t="n">
        <v>7.44</v>
      </c>
      <c r="F22" t="n">
        <v>4.2</v>
      </c>
      <c r="G22" t="n">
        <v>27.99</v>
      </c>
      <c r="H22" t="n">
        <v>0.41</v>
      </c>
      <c r="I22" t="n">
        <v>9</v>
      </c>
      <c r="J22" t="n">
        <v>262.03</v>
      </c>
      <c r="K22" t="n">
        <v>59.19</v>
      </c>
      <c r="L22" t="n">
        <v>6</v>
      </c>
      <c r="M22" t="n">
        <v>7</v>
      </c>
      <c r="N22" t="n">
        <v>66.83</v>
      </c>
      <c r="O22" t="n">
        <v>32550.72</v>
      </c>
      <c r="P22" t="n">
        <v>66.08</v>
      </c>
      <c r="Q22" t="n">
        <v>203.56</v>
      </c>
      <c r="R22" t="n">
        <v>19.01</v>
      </c>
      <c r="S22" t="n">
        <v>13.05</v>
      </c>
      <c r="T22" t="n">
        <v>2663.82</v>
      </c>
      <c r="U22" t="n">
        <v>0.6899999999999999</v>
      </c>
      <c r="V22" t="n">
        <v>0.89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100.2178051608876</v>
      </c>
      <c r="AB22" t="n">
        <v>137.122422318593</v>
      </c>
      <c r="AC22" t="n">
        <v>124.0356507850717</v>
      </c>
      <c r="AD22" t="n">
        <v>100217.8051608876</v>
      </c>
      <c r="AE22" t="n">
        <v>137122.422318593</v>
      </c>
      <c r="AF22" t="n">
        <v>4.331483264917772e-06</v>
      </c>
      <c r="AG22" t="n">
        <v>10</v>
      </c>
      <c r="AH22" t="n">
        <v>124035.6507850717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13.4163</v>
      </c>
      <c r="E23" t="n">
        <v>7.45</v>
      </c>
      <c r="F23" t="n">
        <v>4.21</v>
      </c>
      <c r="G23" t="n">
        <v>28.06</v>
      </c>
      <c r="H23" t="n">
        <v>0.42</v>
      </c>
      <c r="I23" t="n">
        <v>9</v>
      </c>
      <c r="J23" t="n">
        <v>262.49</v>
      </c>
      <c r="K23" t="n">
        <v>59.19</v>
      </c>
      <c r="L23" t="n">
        <v>6.25</v>
      </c>
      <c r="M23" t="n">
        <v>7</v>
      </c>
      <c r="N23" t="n">
        <v>67.05</v>
      </c>
      <c r="O23" t="n">
        <v>32608.15</v>
      </c>
      <c r="P23" t="n">
        <v>66.34999999999999</v>
      </c>
      <c r="Q23" t="n">
        <v>203.58</v>
      </c>
      <c r="R23" t="n">
        <v>19.29</v>
      </c>
      <c r="S23" t="n">
        <v>13.05</v>
      </c>
      <c r="T23" t="n">
        <v>2803.13</v>
      </c>
      <c r="U23" t="n">
        <v>0.68</v>
      </c>
      <c r="V23" t="n">
        <v>0.89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100.3743320408289</v>
      </c>
      <c r="AB23" t="n">
        <v>137.3365893012072</v>
      </c>
      <c r="AC23" t="n">
        <v>124.2293779714505</v>
      </c>
      <c r="AD23" t="n">
        <v>100374.3320408289</v>
      </c>
      <c r="AE23" t="n">
        <v>137336.5893012072</v>
      </c>
      <c r="AF23" t="n">
        <v>4.325518722058856e-06</v>
      </c>
      <c r="AG23" t="n">
        <v>10</v>
      </c>
      <c r="AH23" t="n">
        <v>124229.3779714505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13.4143</v>
      </c>
      <c r="E24" t="n">
        <v>7.45</v>
      </c>
      <c r="F24" t="n">
        <v>4.21</v>
      </c>
      <c r="G24" t="n">
        <v>28.06</v>
      </c>
      <c r="H24" t="n">
        <v>0.44</v>
      </c>
      <c r="I24" t="n">
        <v>9</v>
      </c>
      <c r="J24" t="n">
        <v>262.96</v>
      </c>
      <c r="K24" t="n">
        <v>59.19</v>
      </c>
      <c r="L24" t="n">
        <v>6.5</v>
      </c>
      <c r="M24" t="n">
        <v>7</v>
      </c>
      <c r="N24" t="n">
        <v>67.26000000000001</v>
      </c>
      <c r="O24" t="n">
        <v>32665.66</v>
      </c>
      <c r="P24" t="n">
        <v>66.09999999999999</v>
      </c>
      <c r="Q24" t="n">
        <v>203.56</v>
      </c>
      <c r="R24" t="n">
        <v>19.37</v>
      </c>
      <c r="S24" t="n">
        <v>13.05</v>
      </c>
      <c r="T24" t="n">
        <v>2846.81</v>
      </c>
      <c r="U24" t="n">
        <v>0.67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100.2773254402207</v>
      </c>
      <c r="AB24" t="n">
        <v>137.2038605906259</v>
      </c>
      <c r="AC24" t="n">
        <v>124.1093167027211</v>
      </c>
      <c r="AD24" t="n">
        <v>100277.3254402207</v>
      </c>
      <c r="AE24" t="n">
        <v>137203.8605906259</v>
      </c>
      <c r="AF24" t="n">
        <v>4.324873906614648e-06</v>
      </c>
      <c r="AG24" t="n">
        <v>10</v>
      </c>
      <c r="AH24" t="n">
        <v>124109.3167027211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13.5563</v>
      </c>
      <c r="E25" t="n">
        <v>7.38</v>
      </c>
      <c r="F25" t="n">
        <v>4.18</v>
      </c>
      <c r="G25" t="n">
        <v>31.35</v>
      </c>
      <c r="H25" t="n">
        <v>0.46</v>
      </c>
      <c r="I25" t="n">
        <v>8</v>
      </c>
      <c r="J25" t="n">
        <v>263.42</v>
      </c>
      <c r="K25" t="n">
        <v>59.19</v>
      </c>
      <c r="L25" t="n">
        <v>6.75</v>
      </c>
      <c r="M25" t="n">
        <v>6</v>
      </c>
      <c r="N25" t="n">
        <v>67.48</v>
      </c>
      <c r="O25" t="n">
        <v>32723.25</v>
      </c>
      <c r="P25" t="n">
        <v>65.48</v>
      </c>
      <c r="Q25" t="n">
        <v>203.56</v>
      </c>
      <c r="R25" t="n">
        <v>18.39</v>
      </c>
      <c r="S25" t="n">
        <v>13.05</v>
      </c>
      <c r="T25" t="n">
        <v>2360.35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99.70032578837409</v>
      </c>
      <c r="AB25" t="n">
        <v>136.4143842115417</v>
      </c>
      <c r="AC25" t="n">
        <v>123.3951868412194</v>
      </c>
      <c r="AD25" t="n">
        <v>99700.32578837409</v>
      </c>
      <c r="AE25" t="n">
        <v>136414.3842115417</v>
      </c>
      <c r="AF25" t="n">
        <v>4.370655803153363e-06</v>
      </c>
      <c r="AG25" t="n">
        <v>10</v>
      </c>
      <c r="AH25" t="n">
        <v>123395.1868412194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13.5603</v>
      </c>
      <c r="E26" t="n">
        <v>7.37</v>
      </c>
      <c r="F26" t="n">
        <v>4.18</v>
      </c>
      <c r="G26" t="n">
        <v>31.34</v>
      </c>
      <c r="H26" t="n">
        <v>0.47</v>
      </c>
      <c r="I26" t="n">
        <v>8</v>
      </c>
      <c r="J26" t="n">
        <v>263.89</v>
      </c>
      <c r="K26" t="n">
        <v>59.19</v>
      </c>
      <c r="L26" t="n">
        <v>7</v>
      </c>
      <c r="M26" t="n">
        <v>6</v>
      </c>
      <c r="N26" t="n">
        <v>67.7</v>
      </c>
      <c r="O26" t="n">
        <v>32780.92</v>
      </c>
      <c r="P26" t="n">
        <v>65.45999999999999</v>
      </c>
      <c r="Q26" t="n">
        <v>203.56</v>
      </c>
      <c r="R26" t="n">
        <v>18.33</v>
      </c>
      <c r="S26" t="n">
        <v>13.05</v>
      </c>
      <c r="T26" t="n">
        <v>2330.22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99.6837648609071</v>
      </c>
      <c r="AB26" t="n">
        <v>136.3917248199648</v>
      </c>
      <c r="AC26" t="n">
        <v>123.374690030172</v>
      </c>
      <c r="AD26" t="n">
        <v>99683.7648609071</v>
      </c>
      <c r="AE26" t="n">
        <v>136391.7248199648</v>
      </c>
      <c r="AF26" t="n">
        <v>4.371945434041777e-06</v>
      </c>
      <c r="AG26" t="n">
        <v>10</v>
      </c>
      <c r="AH26" t="n">
        <v>123374.690030172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13.5629</v>
      </c>
      <c r="E27" t="n">
        <v>7.37</v>
      </c>
      <c r="F27" t="n">
        <v>4.18</v>
      </c>
      <c r="G27" t="n">
        <v>31.33</v>
      </c>
      <c r="H27" t="n">
        <v>0.49</v>
      </c>
      <c r="I27" t="n">
        <v>8</v>
      </c>
      <c r="J27" t="n">
        <v>264.36</v>
      </c>
      <c r="K27" t="n">
        <v>59.19</v>
      </c>
      <c r="L27" t="n">
        <v>7.25</v>
      </c>
      <c r="M27" t="n">
        <v>6</v>
      </c>
      <c r="N27" t="n">
        <v>67.92</v>
      </c>
      <c r="O27" t="n">
        <v>32838.68</v>
      </c>
      <c r="P27" t="n">
        <v>65.2</v>
      </c>
      <c r="Q27" t="n">
        <v>203.56</v>
      </c>
      <c r="R27" t="n">
        <v>18.29</v>
      </c>
      <c r="S27" t="n">
        <v>13.05</v>
      </c>
      <c r="T27" t="n">
        <v>2308.56</v>
      </c>
      <c r="U27" t="n">
        <v>0.71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99.57389957017264</v>
      </c>
      <c r="AB27" t="n">
        <v>136.2414022822675</v>
      </c>
      <c r="AC27" t="n">
        <v>123.2387140644934</v>
      </c>
      <c r="AD27" t="n">
        <v>99573.89957017264</v>
      </c>
      <c r="AE27" t="n">
        <v>136241.4022822675</v>
      </c>
      <c r="AF27" t="n">
        <v>4.372783694119246e-06</v>
      </c>
      <c r="AG27" t="n">
        <v>10</v>
      </c>
      <c r="AH27" t="n">
        <v>123238.7140644934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13.5506</v>
      </c>
      <c r="E28" t="n">
        <v>7.38</v>
      </c>
      <c r="F28" t="n">
        <v>4.18</v>
      </c>
      <c r="G28" t="n">
        <v>31.38</v>
      </c>
      <c r="H28" t="n">
        <v>0.5</v>
      </c>
      <c r="I28" t="n">
        <v>8</v>
      </c>
      <c r="J28" t="n">
        <v>264.83</v>
      </c>
      <c r="K28" t="n">
        <v>59.19</v>
      </c>
      <c r="L28" t="n">
        <v>7.5</v>
      </c>
      <c r="M28" t="n">
        <v>6</v>
      </c>
      <c r="N28" t="n">
        <v>68.14</v>
      </c>
      <c r="O28" t="n">
        <v>32896.51</v>
      </c>
      <c r="P28" t="n">
        <v>65.13</v>
      </c>
      <c r="Q28" t="n">
        <v>203.56</v>
      </c>
      <c r="R28" t="n">
        <v>18.51</v>
      </c>
      <c r="S28" t="n">
        <v>13.05</v>
      </c>
      <c r="T28" t="n">
        <v>2419.93</v>
      </c>
      <c r="U28" t="n">
        <v>0.71</v>
      </c>
      <c r="V28" t="n">
        <v>0.89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99.57193535279541</v>
      </c>
      <c r="AB28" t="n">
        <v>136.2387147533968</v>
      </c>
      <c r="AC28" t="n">
        <v>123.2362830296062</v>
      </c>
      <c r="AD28" t="n">
        <v>99571.93535279541</v>
      </c>
      <c r="AE28" t="n">
        <v>136238.7147533968</v>
      </c>
      <c r="AF28" t="n">
        <v>4.368818079137371e-06</v>
      </c>
      <c r="AG28" t="n">
        <v>10</v>
      </c>
      <c r="AH28" t="n">
        <v>123236.2830296062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13.6981</v>
      </c>
      <c r="E29" t="n">
        <v>7.3</v>
      </c>
      <c r="F29" t="n">
        <v>4.15</v>
      </c>
      <c r="G29" t="n">
        <v>35.6</v>
      </c>
      <c r="H29" t="n">
        <v>0.52</v>
      </c>
      <c r="I29" t="n">
        <v>7</v>
      </c>
      <c r="J29" t="n">
        <v>265.3</v>
      </c>
      <c r="K29" t="n">
        <v>59.19</v>
      </c>
      <c r="L29" t="n">
        <v>7.75</v>
      </c>
      <c r="M29" t="n">
        <v>5</v>
      </c>
      <c r="N29" t="n">
        <v>68.36</v>
      </c>
      <c r="O29" t="n">
        <v>32954.43</v>
      </c>
      <c r="P29" t="n">
        <v>64.48</v>
      </c>
      <c r="Q29" t="n">
        <v>203.56</v>
      </c>
      <c r="R29" t="n">
        <v>17.4</v>
      </c>
      <c r="S29" t="n">
        <v>13.05</v>
      </c>
      <c r="T29" t="n">
        <v>1871.01</v>
      </c>
      <c r="U29" t="n">
        <v>0.75</v>
      </c>
      <c r="V29" t="n">
        <v>0.9</v>
      </c>
      <c r="W29" t="n">
        <v>0.07000000000000001</v>
      </c>
      <c r="X29" t="n">
        <v>0.11</v>
      </c>
      <c r="Y29" t="n">
        <v>1</v>
      </c>
      <c r="Z29" t="n">
        <v>10</v>
      </c>
      <c r="AA29" t="n">
        <v>98.98473719677816</v>
      </c>
      <c r="AB29" t="n">
        <v>135.43528433098</v>
      </c>
      <c r="AC29" t="n">
        <v>122.5095308790829</v>
      </c>
      <c r="AD29" t="n">
        <v>98984.73719677815</v>
      </c>
      <c r="AE29" t="n">
        <v>135435.28433098</v>
      </c>
      <c r="AF29" t="n">
        <v>4.416373218147656e-06</v>
      </c>
      <c r="AG29" t="n">
        <v>10</v>
      </c>
      <c r="AH29" t="n">
        <v>122509.5308790829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13.7431</v>
      </c>
      <c r="E30" t="n">
        <v>7.28</v>
      </c>
      <c r="F30" t="n">
        <v>4.13</v>
      </c>
      <c r="G30" t="n">
        <v>35.39</v>
      </c>
      <c r="H30" t="n">
        <v>0.54</v>
      </c>
      <c r="I30" t="n">
        <v>7</v>
      </c>
      <c r="J30" t="n">
        <v>265.77</v>
      </c>
      <c r="K30" t="n">
        <v>59.19</v>
      </c>
      <c r="L30" t="n">
        <v>8</v>
      </c>
      <c r="M30" t="n">
        <v>5</v>
      </c>
      <c r="N30" t="n">
        <v>68.58</v>
      </c>
      <c r="O30" t="n">
        <v>33012.44</v>
      </c>
      <c r="P30" t="n">
        <v>64.01000000000001</v>
      </c>
      <c r="Q30" t="n">
        <v>203.56</v>
      </c>
      <c r="R30" t="n">
        <v>16.69</v>
      </c>
      <c r="S30" t="n">
        <v>13.05</v>
      </c>
      <c r="T30" t="n">
        <v>1515.73</v>
      </c>
      <c r="U30" t="n">
        <v>0.78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98.69374013043904</v>
      </c>
      <c r="AB30" t="n">
        <v>135.0371293069306</v>
      </c>
      <c r="AC30" t="n">
        <v>122.1493752117145</v>
      </c>
      <c r="AD30" t="n">
        <v>98693.74013043904</v>
      </c>
      <c r="AE30" t="n">
        <v>135037.1293069306</v>
      </c>
      <c r="AF30" t="n">
        <v>4.43088156564232e-06</v>
      </c>
      <c r="AG30" t="n">
        <v>10</v>
      </c>
      <c r="AH30" t="n">
        <v>122149.3752117145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13.696</v>
      </c>
      <c r="E31" t="n">
        <v>7.3</v>
      </c>
      <c r="F31" t="n">
        <v>4.15</v>
      </c>
      <c r="G31" t="n">
        <v>35.61</v>
      </c>
      <c r="H31" t="n">
        <v>0.55</v>
      </c>
      <c r="I31" t="n">
        <v>7</v>
      </c>
      <c r="J31" t="n">
        <v>266.24</v>
      </c>
      <c r="K31" t="n">
        <v>59.19</v>
      </c>
      <c r="L31" t="n">
        <v>8.25</v>
      </c>
      <c r="M31" t="n">
        <v>5</v>
      </c>
      <c r="N31" t="n">
        <v>68.8</v>
      </c>
      <c r="O31" t="n">
        <v>33070.52</v>
      </c>
      <c r="P31" t="n">
        <v>64.39</v>
      </c>
      <c r="Q31" t="n">
        <v>203.56</v>
      </c>
      <c r="R31" t="n">
        <v>17.66</v>
      </c>
      <c r="S31" t="n">
        <v>13.05</v>
      </c>
      <c r="T31" t="n">
        <v>2000.09</v>
      </c>
      <c r="U31" t="n">
        <v>0.74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98.95330322181917</v>
      </c>
      <c r="AB31" t="n">
        <v>135.3922749796721</v>
      </c>
      <c r="AC31" t="n">
        <v>122.4706262798998</v>
      </c>
      <c r="AD31" t="n">
        <v>98953.30322181917</v>
      </c>
      <c r="AE31" t="n">
        <v>135392.2749796721</v>
      </c>
      <c r="AF31" t="n">
        <v>4.415696161931239e-06</v>
      </c>
      <c r="AG31" t="n">
        <v>10</v>
      </c>
      <c r="AH31" t="n">
        <v>122470.6262798998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13.6695</v>
      </c>
      <c r="E32" t="n">
        <v>7.32</v>
      </c>
      <c r="F32" t="n">
        <v>4.17</v>
      </c>
      <c r="G32" t="n">
        <v>35.73</v>
      </c>
      <c r="H32" t="n">
        <v>0.57</v>
      </c>
      <c r="I32" t="n">
        <v>7</v>
      </c>
      <c r="J32" t="n">
        <v>266.71</v>
      </c>
      <c r="K32" t="n">
        <v>59.19</v>
      </c>
      <c r="L32" t="n">
        <v>8.5</v>
      </c>
      <c r="M32" t="n">
        <v>5</v>
      </c>
      <c r="N32" t="n">
        <v>69.02</v>
      </c>
      <c r="O32" t="n">
        <v>33128.7</v>
      </c>
      <c r="P32" t="n">
        <v>64.53</v>
      </c>
      <c r="Q32" t="n">
        <v>203.56</v>
      </c>
      <c r="R32" t="n">
        <v>18.04</v>
      </c>
      <c r="S32" t="n">
        <v>13.05</v>
      </c>
      <c r="T32" t="n">
        <v>2191.73</v>
      </c>
      <c r="U32" t="n">
        <v>0.72</v>
      </c>
      <c r="V32" t="n">
        <v>0.9</v>
      </c>
      <c r="W32" t="n">
        <v>0.07000000000000001</v>
      </c>
      <c r="X32" t="n">
        <v>0.13</v>
      </c>
      <c r="Y32" t="n">
        <v>1</v>
      </c>
      <c r="Z32" t="n">
        <v>10</v>
      </c>
      <c r="AA32" t="n">
        <v>99.07624118348427</v>
      </c>
      <c r="AB32" t="n">
        <v>135.5604841224623</v>
      </c>
      <c r="AC32" t="n">
        <v>122.6227817781851</v>
      </c>
      <c r="AD32" t="n">
        <v>99076.24118348426</v>
      </c>
      <c r="AE32" t="n">
        <v>135560.4841224623</v>
      </c>
      <c r="AF32" t="n">
        <v>4.407152357295492e-06</v>
      </c>
      <c r="AG32" t="n">
        <v>10</v>
      </c>
      <c r="AH32" t="n">
        <v>122622.7817781851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13.6809</v>
      </c>
      <c r="E33" t="n">
        <v>7.31</v>
      </c>
      <c r="F33" t="n">
        <v>4.16</v>
      </c>
      <c r="G33" t="n">
        <v>35.68</v>
      </c>
      <c r="H33" t="n">
        <v>0.58</v>
      </c>
      <c r="I33" t="n">
        <v>7</v>
      </c>
      <c r="J33" t="n">
        <v>267.18</v>
      </c>
      <c r="K33" t="n">
        <v>59.19</v>
      </c>
      <c r="L33" t="n">
        <v>8.75</v>
      </c>
      <c r="M33" t="n">
        <v>5</v>
      </c>
      <c r="N33" t="n">
        <v>69.23999999999999</v>
      </c>
      <c r="O33" t="n">
        <v>33186.95</v>
      </c>
      <c r="P33" t="n">
        <v>64.17</v>
      </c>
      <c r="Q33" t="n">
        <v>203.56</v>
      </c>
      <c r="R33" t="n">
        <v>17.85</v>
      </c>
      <c r="S33" t="n">
        <v>13.05</v>
      </c>
      <c r="T33" t="n">
        <v>2095.91</v>
      </c>
      <c r="U33" t="n">
        <v>0.73</v>
      </c>
      <c r="V33" t="n">
        <v>0.9</v>
      </c>
      <c r="W33" t="n">
        <v>0.06</v>
      </c>
      <c r="X33" t="n">
        <v>0.12</v>
      </c>
      <c r="Y33" t="n">
        <v>1</v>
      </c>
      <c r="Z33" t="n">
        <v>10</v>
      </c>
      <c r="AA33" t="n">
        <v>98.90317686280902</v>
      </c>
      <c r="AB33" t="n">
        <v>135.3236898838555</v>
      </c>
      <c r="AC33" t="n">
        <v>122.4085868493682</v>
      </c>
      <c r="AD33" t="n">
        <v>98903.17686280902</v>
      </c>
      <c r="AE33" t="n">
        <v>135323.6898838555</v>
      </c>
      <c r="AF33" t="n">
        <v>4.410827805327474e-06</v>
      </c>
      <c r="AG33" t="n">
        <v>10</v>
      </c>
      <c r="AH33" t="n">
        <v>122408.5868493682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13.67</v>
      </c>
      <c r="E34" t="n">
        <v>7.32</v>
      </c>
      <c r="F34" t="n">
        <v>4.17</v>
      </c>
      <c r="G34" t="n">
        <v>35.73</v>
      </c>
      <c r="H34" t="n">
        <v>0.6</v>
      </c>
      <c r="I34" t="n">
        <v>7</v>
      </c>
      <c r="J34" t="n">
        <v>267.66</v>
      </c>
      <c r="K34" t="n">
        <v>59.19</v>
      </c>
      <c r="L34" t="n">
        <v>9</v>
      </c>
      <c r="M34" t="n">
        <v>5</v>
      </c>
      <c r="N34" t="n">
        <v>69.45999999999999</v>
      </c>
      <c r="O34" t="n">
        <v>33245.29</v>
      </c>
      <c r="P34" t="n">
        <v>64.08</v>
      </c>
      <c r="Q34" t="n">
        <v>203.56</v>
      </c>
      <c r="R34" t="n">
        <v>18.08</v>
      </c>
      <c r="S34" t="n">
        <v>13.05</v>
      </c>
      <c r="T34" t="n">
        <v>2212.08</v>
      </c>
      <c r="U34" t="n">
        <v>0.72</v>
      </c>
      <c r="V34" t="n">
        <v>0.9</v>
      </c>
      <c r="W34" t="n">
        <v>0.06</v>
      </c>
      <c r="X34" t="n">
        <v>0.13</v>
      </c>
      <c r="Y34" t="n">
        <v>1</v>
      </c>
      <c r="Z34" t="n">
        <v>10</v>
      </c>
      <c r="AA34" t="n">
        <v>98.89606299698076</v>
      </c>
      <c r="AB34" t="n">
        <v>135.3139563787877</v>
      </c>
      <c r="AC34" t="n">
        <v>122.3997822963629</v>
      </c>
      <c r="AD34" t="n">
        <v>98896.06299698076</v>
      </c>
      <c r="AE34" t="n">
        <v>135313.9563787877</v>
      </c>
      <c r="AF34" t="n">
        <v>4.407313561156545e-06</v>
      </c>
      <c r="AG34" t="n">
        <v>10</v>
      </c>
      <c r="AH34" t="n">
        <v>122399.7822963629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13.8143</v>
      </c>
      <c r="E35" t="n">
        <v>7.24</v>
      </c>
      <c r="F35" t="n">
        <v>4.14</v>
      </c>
      <c r="G35" t="n">
        <v>41.41</v>
      </c>
      <c r="H35" t="n">
        <v>0.61</v>
      </c>
      <c r="I35" t="n">
        <v>6</v>
      </c>
      <c r="J35" t="n">
        <v>268.13</v>
      </c>
      <c r="K35" t="n">
        <v>59.19</v>
      </c>
      <c r="L35" t="n">
        <v>9.25</v>
      </c>
      <c r="M35" t="n">
        <v>4</v>
      </c>
      <c r="N35" t="n">
        <v>69.69</v>
      </c>
      <c r="O35" t="n">
        <v>33303.72</v>
      </c>
      <c r="P35" t="n">
        <v>63.47</v>
      </c>
      <c r="Q35" t="n">
        <v>203.56</v>
      </c>
      <c r="R35" t="n">
        <v>17.22</v>
      </c>
      <c r="S35" t="n">
        <v>13.05</v>
      </c>
      <c r="T35" t="n">
        <v>1783.6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98.34329393825188</v>
      </c>
      <c r="AB35" t="n">
        <v>134.5576333661855</v>
      </c>
      <c r="AC35" t="n">
        <v>121.7156416905772</v>
      </c>
      <c r="AD35" t="n">
        <v>98343.29393825188</v>
      </c>
      <c r="AE35" t="n">
        <v>134557.6333661855</v>
      </c>
      <c r="AF35" t="n">
        <v>4.453836995456098e-06</v>
      </c>
      <c r="AG35" t="n">
        <v>10</v>
      </c>
      <c r="AH35" t="n">
        <v>121715.6416905772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13.8175</v>
      </c>
      <c r="E36" t="n">
        <v>7.24</v>
      </c>
      <c r="F36" t="n">
        <v>4.14</v>
      </c>
      <c r="G36" t="n">
        <v>41.39</v>
      </c>
      <c r="H36" t="n">
        <v>0.63</v>
      </c>
      <c r="I36" t="n">
        <v>6</v>
      </c>
      <c r="J36" t="n">
        <v>268.61</v>
      </c>
      <c r="K36" t="n">
        <v>59.19</v>
      </c>
      <c r="L36" t="n">
        <v>9.5</v>
      </c>
      <c r="M36" t="n">
        <v>4</v>
      </c>
      <c r="N36" t="n">
        <v>69.91</v>
      </c>
      <c r="O36" t="n">
        <v>33362.23</v>
      </c>
      <c r="P36" t="n">
        <v>63.49</v>
      </c>
      <c r="Q36" t="n">
        <v>203.56</v>
      </c>
      <c r="R36" t="n">
        <v>17.06</v>
      </c>
      <c r="S36" t="n">
        <v>13.05</v>
      </c>
      <c r="T36" t="n">
        <v>1706.33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98.34478451864243</v>
      </c>
      <c r="AB36" t="n">
        <v>134.5596728440356</v>
      </c>
      <c r="AC36" t="n">
        <v>121.7174865235237</v>
      </c>
      <c r="AD36" t="n">
        <v>98344.78451864242</v>
      </c>
      <c r="AE36" t="n">
        <v>134559.6728440356</v>
      </c>
      <c r="AF36" t="n">
        <v>4.45486870016683e-06</v>
      </c>
      <c r="AG36" t="n">
        <v>10</v>
      </c>
      <c r="AH36" t="n">
        <v>121717.4865235238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13.8206</v>
      </c>
      <c r="E37" t="n">
        <v>7.24</v>
      </c>
      <c r="F37" t="n">
        <v>4.14</v>
      </c>
      <c r="G37" t="n">
        <v>41.37</v>
      </c>
      <c r="H37" t="n">
        <v>0.64</v>
      </c>
      <c r="I37" t="n">
        <v>6</v>
      </c>
      <c r="J37" t="n">
        <v>269.08</v>
      </c>
      <c r="K37" t="n">
        <v>59.19</v>
      </c>
      <c r="L37" t="n">
        <v>9.75</v>
      </c>
      <c r="M37" t="n">
        <v>4</v>
      </c>
      <c r="N37" t="n">
        <v>70.14</v>
      </c>
      <c r="O37" t="n">
        <v>33420.83</v>
      </c>
      <c r="P37" t="n">
        <v>63.44</v>
      </c>
      <c r="Q37" t="n">
        <v>203.56</v>
      </c>
      <c r="R37" t="n">
        <v>17.07</v>
      </c>
      <c r="S37" t="n">
        <v>13.05</v>
      </c>
      <c r="T37" t="n">
        <v>1710.79</v>
      </c>
      <c r="U37" t="n">
        <v>0.76</v>
      </c>
      <c r="V37" t="n">
        <v>0.9</v>
      </c>
      <c r="W37" t="n">
        <v>0.06</v>
      </c>
      <c r="X37" t="n">
        <v>0.1</v>
      </c>
      <c r="Y37" t="n">
        <v>1</v>
      </c>
      <c r="Z37" t="n">
        <v>10</v>
      </c>
      <c r="AA37" t="n">
        <v>98.31891096541101</v>
      </c>
      <c r="AB37" t="n">
        <v>134.5242715070438</v>
      </c>
      <c r="AC37" t="n">
        <v>121.6854638404483</v>
      </c>
      <c r="AD37" t="n">
        <v>98318.91096541101</v>
      </c>
      <c r="AE37" t="n">
        <v>134524.2715070438</v>
      </c>
      <c r="AF37" t="n">
        <v>4.455868164105352e-06</v>
      </c>
      <c r="AG37" t="n">
        <v>10</v>
      </c>
      <c r="AH37" t="n">
        <v>121685.4638404483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13.818</v>
      </c>
      <c r="E38" t="n">
        <v>7.24</v>
      </c>
      <c r="F38" t="n">
        <v>4.14</v>
      </c>
      <c r="G38" t="n">
        <v>41.39</v>
      </c>
      <c r="H38" t="n">
        <v>0.66</v>
      </c>
      <c r="I38" t="n">
        <v>6</v>
      </c>
      <c r="J38" t="n">
        <v>269.56</v>
      </c>
      <c r="K38" t="n">
        <v>59.19</v>
      </c>
      <c r="L38" t="n">
        <v>10</v>
      </c>
      <c r="M38" t="n">
        <v>4</v>
      </c>
      <c r="N38" t="n">
        <v>70.36</v>
      </c>
      <c r="O38" t="n">
        <v>33479.51</v>
      </c>
      <c r="P38" t="n">
        <v>63.47</v>
      </c>
      <c r="Q38" t="n">
        <v>203.56</v>
      </c>
      <c r="R38" t="n">
        <v>17.07</v>
      </c>
      <c r="S38" t="n">
        <v>13.05</v>
      </c>
      <c r="T38" t="n">
        <v>1710.12</v>
      </c>
      <c r="U38" t="n">
        <v>0.76</v>
      </c>
      <c r="V38" t="n">
        <v>0.9</v>
      </c>
      <c r="W38" t="n">
        <v>0.06</v>
      </c>
      <c r="X38" t="n">
        <v>0.1</v>
      </c>
      <c r="Y38" t="n">
        <v>1</v>
      </c>
      <c r="Z38" t="n">
        <v>10</v>
      </c>
      <c r="AA38" t="n">
        <v>98.33591001456237</v>
      </c>
      <c r="AB38" t="n">
        <v>134.5475303560378</v>
      </c>
      <c r="AC38" t="n">
        <v>121.7065028975383</v>
      </c>
      <c r="AD38" t="n">
        <v>98335.91001456237</v>
      </c>
      <c r="AE38" t="n">
        <v>134547.5303560378</v>
      </c>
      <c r="AF38" t="n">
        <v>4.455029904027881e-06</v>
      </c>
      <c r="AG38" t="n">
        <v>10</v>
      </c>
      <c r="AH38" t="n">
        <v>121706.5028975383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13.836</v>
      </c>
      <c r="E39" t="n">
        <v>7.23</v>
      </c>
      <c r="F39" t="n">
        <v>4.13</v>
      </c>
      <c r="G39" t="n">
        <v>41.29</v>
      </c>
      <c r="H39" t="n">
        <v>0.68</v>
      </c>
      <c r="I39" t="n">
        <v>6</v>
      </c>
      <c r="J39" t="n">
        <v>270.03</v>
      </c>
      <c r="K39" t="n">
        <v>59.19</v>
      </c>
      <c r="L39" t="n">
        <v>10.25</v>
      </c>
      <c r="M39" t="n">
        <v>4</v>
      </c>
      <c r="N39" t="n">
        <v>70.59</v>
      </c>
      <c r="O39" t="n">
        <v>33538.28</v>
      </c>
      <c r="P39" t="n">
        <v>63.18</v>
      </c>
      <c r="Q39" t="n">
        <v>203.56</v>
      </c>
      <c r="R39" t="n">
        <v>16.64</v>
      </c>
      <c r="S39" t="n">
        <v>13.05</v>
      </c>
      <c r="T39" t="n">
        <v>1496.3</v>
      </c>
      <c r="U39" t="n">
        <v>0.78</v>
      </c>
      <c r="V39" t="n">
        <v>0.9</v>
      </c>
      <c r="W39" t="n">
        <v>0.07000000000000001</v>
      </c>
      <c r="X39" t="n">
        <v>0.09</v>
      </c>
      <c r="Y39" t="n">
        <v>1</v>
      </c>
      <c r="Z39" t="n">
        <v>10</v>
      </c>
      <c r="AA39" t="n">
        <v>98.17977736049313</v>
      </c>
      <c r="AB39" t="n">
        <v>134.3339027706538</v>
      </c>
      <c r="AC39" t="n">
        <v>121.5132636290751</v>
      </c>
      <c r="AD39" t="n">
        <v>98179.77736049313</v>
      </c>
      <c r="AE39" t="n">
        <v>134333.9027706538</v>
      </c>
      <c r="AF39" t="n">
        <v>4.460833243025747e-06</v>
      </c>
      <c r="AG39" t="n">
        <v>10</v>
      </c>
      <c r="AH39" t="n">
        <v>121513.2636290751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13.8515</v>
      </c>
      <c r="E40" t="n">
        <v>7.22</v>
      </c>
      <c r="F40" t="n">
        <v>4.12</v>
      </c>
      <c r="G40" t="n">
        <v>41.21</v>
      </c>
      <c r="H40" t="n">
        <v>0.6899999999999999</v>
      </c>
      <c r="I40" t="n">
        <v>6</v>
      </c>
      <c r="J40" t="n">
        <v>270.51</v>
      </c>
      <c r="K40" t="n">
        <v>59.19</v>
      </c>
      <c r="L40" t="n">
        <v>10.5</v>
      </c>
      <c r="M40" t="n">
        <v>4</v>
      </c>
      <c r="N40" t="n">
        <v>70.81999999999999</v>
      </c>
      <c r="O40" t="n">
        <v>33597.14</v>
      </c>
      <c r="P40" t="n">
        <v>62.73</v>
      </c>
      <c r="Q40" t="n">
        <v>203.56</v>
      </c>
      <c r="R40" t="n">
        <v>16.52</v>
      </c>
      <c r="S40" t="n">
        <v>13.05</v>
      </c>
      <c r="T40" t="n">
        <v>1435.25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97.9661092904399</v>
      </c>
      <c r="AB40" t="n">
        <v>134.0415526908372</v>
      </c>
      <c r="AC40" t="n">
        <v>121.2488150305602</v>
      </c>
      <c r="AD40" t="n">
        <v>97966.1092904399</v>
      </c>
      <c r="AE40" t="n">
        <v>134041.5526908372</v>
      </c>
      <c r="AF40" t="n">
        <v>4.465830562718353e-06</v>
      </c>
      <c r="AG40" t="n">
        <v>10</v>
      </c>
      <c r="AH40" t="n">
        <v>121248.8150305602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13.8106</v>
      </c>
      <c r="E41" t="n">
        <v>7.24</v>
      </c>
      <c r="F41" t="n">
        <v>4.14</v>
      </c>
      <c r="G41" t="n">
        <v>41.42</v>
      </c>
      <c r="H41" t="n">
        <v>0.71</v>
      </c>
      <c r="I41" t="n">
        <v>6</v>
      </c>
      <c r="J41" t="n">
        <v>270.99</v>
      </c>
      <c r="K41" t="n">
        <v>59.19</v>
      </c>
      <c r="L41" t="n">
        <v>10.75</v>
      </c>
      <c r="M41" t="n">
        <v>4</v>
      </c>
      <c r="N41" t="n">
        <v>71.04000000000001</v>
      </c>
      <c r="O41" t="n">
        <v>33656.08</v>
      </c>
      <c r="P41" t="n">
        <v>62.88</v>
      </c>
      <c r="Q41" t="n">
        <v>203.59</v>
      </c>
      <c r="R41" t="n">
        <v>17.3</v>
      </c>
      <c r="S41" t="n">
        <v>13.05</v>
      </c>
      <c r="T41" t="n">
        <v>1822.5</v>
      </c>
      <c r="U41" t="n">
        <v>0.75</v>
      </c>
      <c r="V41" t="n">
        <v>0.9</v>
      </c>
      <c r="W41" t="n">
        <v>0.06</v>
      </c>
      <c r="X41" t="n">
        <v>0.1</v>
      </c>
      <c r="Y41" t="n">
        <v>1</v>
      </c>
      <c r="Z41" t="n">
        <v>10</v>
      </c>
      <c r="AA41" t="n">
        <v>98.11819694775444</v>
      </c>
      <c r="AB41" t="n">
        <v>134.2496457332087</v>
      </c>
      <c r="AC41" t="n">
        <v>121.4370479650283</v>
      </c>
      <c r="AD41" t="n">
        <v>98118.19694775445</v>
      </c>
      <c r="AE41" t="n">
        <v>134249.6457332087</v>
      </c>
      <c r="AF41" t="n">
        <v>4.452644086884315e-06</v>
      </c>
      <c r="AG41" t="n">
        <v>10</v>
      </c>
      <c r="AH41" t="n">
        <v>121437.0479650283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13.7994</v>
      </c>
      <c r="E42" t="n">
        <v>7.25</v>
      </c>
      <c r="F42" t="n">
        <v>4.15</v>
      </c>
      <c r="G42" t="n">
        <v>41.48</v>
      </c>
      <c r="H42" t="n">
        <v>0.72</v>
      </c>
      <c r="I42" t="n">
        <v>6</v>
      </c>
      <c r="J42" t="n">
        <v>271.47</v>
      </c>
      <c r="K42" t="n">
        <v>59.19</v>
      </c>
      <c r="L42" t="n">
        <v>11</v>
      </c>
      <c r="M42" t="n">
        <v>4</v>
      </c>
      <c r="N42" t="n">
        <v>71.27</v>
      </c>
      <c r="O42" t="n">
        <v>33715.11</v>
      </c>
      <c r="P42" t="n">
        <v>62.8</v>
      </c>
      <c r="Q42" t="n">
        <v>203.57</v>
      </c>
      <c r="R42" t="n">
        <v>17.46</v>
      </c>
      <c r="S42" t="n">
        <v>13.05</v>
      </c>
      <c r="T42" t="n">
        <v>1903.34</v>
      </c>
      <c r="U42" t="n">
        <v>0.75</v>
      </c>
      <c r="V42" t="n">
        <v>0.9</v>
      </c>
      <c r="W42" t="n">
        <v>0.06</v>
      </c>
      <c r="X42" t="n">
        <v>0.11</v>
      </c>
      <c r="Y42" t="n">
        <v>1</v>
      </c>
      <c r="Z42" t="n">
        <v>10</v>
      </c>
      <c r="AA42" t="n">
        <v>98.11506797244215</v>
      </c>
      <c r="AB42" t="n">
        <v>134.2453645311458</v>
      </c>
      <c r="AC42" t="n">
        <v>121.4331753548815</v>
      </c>
      <c r="AD42" t="n">
        <v>98115.06797244215</v>
      </c>
      <c r="AE42" t="n">
        <v>134245.3645311458</v>
      </c>
      <c r="AF42" t="n">
        <v>4.449033120396754e-06</v>
      </c>
      <c r="AG42" t="n">
        <v>10</v>
      </c>
      <c r="AH42" t="n">
        <v>121433.1753548815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13.9529</v>
      </c>
      <c r="E43" t="n">
        <v>7.17</v>
      </c>
      <c r="F43" t="n">
        <v>4.12</v>
      </c>
      <c r="G43" t="n">
        <v>49.41</v>
      </c>
      <c r="H43" t="n">
        <v>0.74</v>
      </c>
      <c r="I43" t="n">
        <v>5</v>
      </c>
      <c r="J43" t="n">
        <v>271.95</v>
      </c>
      <c r="K43" t="n">
        <v>59.19</v>
      </c>
      <c r="L43" t="n">
        <v>11.25</v>
      </c>
      <c r="M43" t="n">
        <v>3</v>
      </c>
      <c r="N43" t="n">
        <v>71.5</v>
      </c>
      <c r="O43" t="n">
        <v>33774.23</v>
      </c>
      <c r="P43" t="n">
        <v>62.14</v>
      </c>
      <c r="Q43" t="n">
        <v>203.56</v>
      </c>
      <c r="R43" t="n">
        <v>16.39</v>
      </c>
      <c r="S43" t="n">
        <v>13.05</v>
      </c>
      <c r="T43" t="n">
        <v>1376.18</v>
      </c>
      <c r="U43" t="n">
        <v>0.8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97.53833359312321</v>
      </c>
      <c r="AB43" t="n">
        <v>133.4562511096369</v>
      </c>
      <c r="AC43" t="n">
        <v>120.7193738107936</v>
      </c>
      <c r="AD43" t="n">
        <v>97538.33359312321</v>
      </c>
      <c r="AE43" t="n">
        <v>133456.2511096369</v>
      </c>
      <c r="AF43" t="n">
        <v>4.49852270573966e-06</v>
      </c>
      <c r="AG43" t="n">
        <v>10</v>
      </c>
      <c r="AH43" t="n">
        <v>120719.3738107936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13.9497</v>
      </c>
      <c r="E44" t="n">
        <v>7.17</v>
      </c>
      <c r="F44" t="n">
        <v>4.12</v>
      </c>
      <c r="G44" t="n">
        <v>49.43</v>
      </c>
      <c r="H44" t="n">
        <v>0.75</v>
      </c>
      <c r="I44" t="n">
        <v>5</v>
      </c>
      <c r="J44" t="n">
        <v>272.43</v>
      </c>
      <c r="K44" t="n">
        <v>59.19</v>
      </c>
      <c r="L44" t="n">
        <v>11.5</v>
      </c>
      <c r="M44" t="n">
        <v>3</v>
      </c>
      <c r="N44" t="n">
        <v>71.73</v>
      </c>
      <c r="O44" t="n">
        <v>33833.57</v>
      </c>
      <c r="P44" t="n">
        <v>62.13</v>
      </c>
      <c r="Q44" t="n">
        <v>203.56</v>
      </c>
      <c r="R44" t="n">
        <v>16.5</v>
      </c>
      <c r="S44" t="n">
        <v>13.05</v>
      </c>
      <c r="T44" t="n">
        <v>1427.71</v>
      </c>
      <c r="U44" t="n">
        <v>0.79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97.54057361391352</v>
      </c>
      <c r="AB44" t="n">
        <v>133.459316004905</v>
      </c>
      <c r="AC44" t="n">
        <v>120.7221461967589</v>
      </c>
      <c r="AD44" t="n">
        <v>97540.57361391353</v>
      </c>
      <c r="AE44" t="n">
        <v>133459.316004905</v>
      </c>
      <c r="AF44" t="n">
        <v>4.497491001028929e-06</v>
      </c>
      <c r="AG44" t="n">
        <v>10</v>
      </c>
      <c r="AH44" t="n">
        <v>120722.1461967589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13.9427</v>
      </c>
      <c r="E45" t="n">
        <v>7.17</v>
      </c>
      <c r="F45" t="n">
        <v>4.12</v>
      </c>
      <c r="G45" t="n">
        <v>49.47</v>
      </c>
      <c r="H45" t="n">
        <v>0.77</v>
      </c>
      <c r="I45" t="n">
        <v>5</v>
      </c>
      <c r="J45" t="n">
        <v>272.91</v>
      </c>
      <c r="K45" t="n">
        <v>59.19</v>
      </c>
      <c r="L45" t="n">
        <v>11.75</v>
      </c>
      <c r="M45" t="n">
        <v>3</v>
      </c>
      <c r="N45" t="n">
        <v>71.95999999999999</v>
      </c>
      <c r="O45" t="n">
        <v>33892.87</v>
      </c>
      <c r="P45" t="n">
        <v>62.38</v>
      </c>
      <c r="Q45" t="n">
        <v>203.56</v>
      </c>
      <c r="R45" t="n">
        <v>16.6</v>
      </c>
      <c r="S45" t="n">
        <v>13.05</v>
      </c>
      <c r="T45" t="n">
        <v>1479.25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97.65159245029054</v>
      </c>
      <c r="AB45" t="n">
        <v>133.6112168746413</v>
      </c>
      <c r="AC45" t="n">
        <v>120.8595498606818</v>
      </c>
      <c r="AD45" t="n">
        <v>97651.59245029054</v>
      </c>
      <c r="AE45" t="n">
        <v>133611.2168746413</v>
      </c>
      <c r="AF45" t="n">
        <v>4.495234146974203e-06</v>
      </c>
      <c r="AG45" t="n">
        <v>10</v>
      </c>
      <c r="AH45" t="n">
        <v>120859.5498606818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13.9573</v>
      </c>
      <c r="E46" t="n">
        <v>7.16</v>
      </c>
      <c r="F46" t="n">
        <v>4.12</v>
      </c>
      <c r="G46" t="n">
        <v>49.38</v>
      </c>
      <c r="H46" t="n">
        <v>0.78</v>
      </c>
      <c r="I46" t="n">
        <v>5</v>
      </c>
      <c r="J46" t="n">
        <v>273.39</v>
      </c>
      <c r="K46" t="n">
        <v>59.19</v>
      </c>
      <c r="L46" t="n">
        <v>12</v>
      </c>
      <c r="M46" t="n">
        <v>3</v>
      </c>
      <c r="N46" t="n">
        <v>72.2</v>
      </c>
      <c r="O46" t="n">
        <v>33952.26</v>
      </c>
      <c r="P46" t="n">
        <v>62.24</v>
      </c>
      <c r="Q46" t="n">
        <v>203.56</v>
      </c>
      <c r="R46" t="n">
        <v>16.34</v>
      </c>
      <c r="S46" t="n">
        <v>13.05</v>
      </c>
      <c r="T46" t="n">
        <v>1352.25</v>
      </c>
      <c r="U46" t="n">
        <v>0.8</v>
      </c>
      <c r="V46" t="n">
        <v>0.91</v>
      </c>
      <c r="W46" t="n">
        <v>0.06</v>
      </c>
      <c r="X46" t="n">
        <v>0.07000000000000001</v>
      </c>
      <c r="Y46" t="n">
        <v>1</v>
      </c>
      <c r="Z46" t="n">
        <v>10</v>
      </c>
      <c r="AA46" t="n">
        <v>97.56888416175929</v>
      </c>
      <c r="AB46" t="n">
        <v>133.4980517454407</v>
      </c>
      <c r="AC46" t="n">
        <v>120.7571850525839</v>
      </c>
      <c r="AD46" t="n">
        <v>97568.88416175928</v>
      </c>
      <c r="AE46" t="n">
        <v>133498.0517454407</v>
      </c>
      <c r="AF46" t="n">
        <v>4.499941299716916e-06</v>
      </c>
      <c r="AG46" t="n">
        <v>10</v>
      </c>
      <c r="AH46" t="n">
        <v>120757.1850525839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13.9497</v>
      </c>
      <c r="E47" t="n">
        <v>7.17</v>
      </c>
      <c r="F47" t="n">
        <v>4.12</v>
      </c>
      <c r="G47" t="n">
        <v>49.43</v>
      </c>
      <c r="H47" t="n">
        <v>0.8</v>
      </c>
      <c r="I47" t="n">
        <v>5</v>
      </c>
      <c r="J47" t="n">
        <v>273.87</v>
      </c>
      <c r="K47" t="n">
        <v>59.19</v>
      </c>
      <c r="L47" t="n">
        <v>12.25</v>
      </c>
      <c r="M47" t="n">
        <v>3</v>
      </c>
      <c r="N47" t="n">
        <v>72.43000000000001</v>
      </c>
      <c r="O47" t="n">
        <v>34011.74</v>
      </c>
      <c r="P47" t="n">
        <v>62.23</v>
      </c>
      <c r="Q47" t="n">
        <v>203.56</v>
      </c>
      <c r="R47" t="n">
        <v>16.45</v>
      </c>
      <c r="S47" t="n">
        <v>13.05</v>
      </c>
      <c r="T47" t="n">
        <v>1404.16</v>
      </c>
      <c r="U47" t="n">
        <v>0.79</v>
      </c>
      <c r="V47" t="n">
        <v>0.91</v>
      </c>
      <c r="W47" t="n">
        <v>0.06</v>
      </c>
      <c r="X47" t="n">
        <v>0.08</v>
      </c>
      <c r="Y47" t="n">
        <v>1</v>
      </c>
      <c r="Z47" t="n">
        <v>10</v>
      </c>
      <c r="AA47" t="n">
        <v>97.57958490854323</v>
      </c>
      <c r="AB47" t="n">
        <v>133.5126929792741</v>
      </c>
      <c r="AC47" t="n">
        <v>120.7704289476093</v>
      </c>
      <c r="AD47" t="n">
        <v>97579.58490854323</v>
      </c>
      <c r="AE47" t="n">
        <v>133512.6929792741</v>
      </c>
      <c r="AF47" t="n">
        <v>4.497491001028929e-06</v>
      </c>
      <c r="AG47" t="n">
        <v>10</v>
      </c>
      <c r="AH47" t="n">
        <v>120770.4289476093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13.9627</v>
      </c>
      <c r="E48" t="n">
        <v>7.16</v>
      </c>
      <c r="F48" t="n">
        <v>4.11</v>
      </c>
      <c r="G48" t="n">
        <v>49.35</v>
      </c>
      <c r="H48" t="n">
        <v>0.8100000000000001</v>
      </c>
      <c r="I48" t="n">
        <v>5</v>
      </c>
      <c r="J48" t="n">
        <v>274.35</v>
      </c>
      <c r="K48" t="n">
        <v>59.19</v>
      </c>
      <c r="L48" t="n">
        <v>12.5</v>
      </c>
      <c r="M48" t="n">
        <v>3</v>
      </c>
      <c r="N48" t="n">
        <v>72.66</v>
      </c>
      <c r="O48" t="n">
        <v>34071.31</v>
      </c>
      <c r="P48" t="n">
        <v>62.08</v>
      </c>
      <c r="Q48" t="n">
        <v>203.56</v>
      </c>
      <c r="R48" t="n">
        <v>16.18</v>
      </c>
      <c r="S48" t="n">
        <v>13.05</v>
      </c>
      <c r="T48" t="n">
        <v>1271.49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97.4900103930069</v>
      </c>
      <c r="AB48" t="n">
        <v>133.3901331753686</v>
      </c>
      <c r="AC48" t="n">
        <v>120.6595660793748</v>
      </c>
      <c r="AD48" t="n">
        <v>97490.0103930069</v>
      </c>
      <c r="AE48" t="n">
        <v>133390.1331753687</v>
      </c>
      <c r="AF48" t="n">
        <v>4.501682301416276e-06</v>
      </c>
      <c r="AG48" t="n">
        <v>10</v>
      </c>
      <c r="AH48" t="n">
        <v>120659.5660793748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13.9817</v>
      </c>
      <c r="E49" t="n">
        <v>7.15</v>
      </c>
      <c r="F49" t="n">
        <v>4.1</v>
      </c>
      <c r="G49" t="n">
        <v>49.23</v>
      </c>
      <c r="H49" t="n">
        <v>0.83</v>
      </c>
      <c r="I49" t="n">
        <v>5</v>
      </c>
      <c r="J49" t="n">
        <v>274.84</v>
      </c>
      <c r="K49" t="n">
        <v>59.19</v>
      </c>
      <c r="L49" t="n">
        <v>12.75</v>
      </c>
      <c r="M49" t="n">
        <v>3</v>
      </c>
      <c r="N49" t="n">
        <v>72.89</v>
      </c>
      <c r="O49" t="n">
        <v>34130.98</v>
      </c>
      <c r="P49" t="n">
        <v>61.77</v>
      </c>
      <c r="Q49" t="n">
        <v>203.56</v>
      </c>
      <c r="R49" t="n">
        <v>15.91</v>
      </c>
      <c r="S49" t="n">
        <v>13.05</v>
      </c>
      <c r="T49" t="n">
        <v>1136.25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97.32689810638898</v>
      </c>
      <c r="AB49" t="n">
        <v>133.1669557488119</v>
      </c>
      <c r="AC49" t="n">
        <v>120.4576883931771</v>
      </c>
      <c r="AD49" t="n">
        <v>97326.89810638898</v>
      </c>
      <c r="AE49" t="n">
        <v>133166.9557488119</v>
      </c>
      <c r="AF49" t="n">
        <v>4.507808048136244e-06</v>
      </c>
      <c r="AG49" t="n">
        <v>10</v>
      </c>
      <c r="AH49" t="n">
        <v>120457.6883931771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13.9649</v>
      </c>
      <c r="E50" t="n">
        <v>7.16</v>
      </c>
      <c r="F50" t="n">
        <v>4.11</v>
      </c>
      <c r="G50" t="n">
        <v>49.34</v>
      </c>
      <c r="H50" t="n">
        <v>0.84</v>
      </c>
      <c r="I50" t="n">
        <v>5</v>
      </c>
      <c r="J50" t="n">
        <v>275.32</v>
      </c>
      <c r="K50" t="n">
        <v>59.19</v>
      </c>
      <c r="L50" t="n">
        <v>13</v>
      </c>
      <c r="M50" t="n">
        <v>3</v>
      </c>
      <c r="N50" t="n">
        <v>73.13</v>
      </c>
      <c r="O50" t="n">
        <v>34190.73</v>
      </c>
      <c r="P50" t="n">
        <v>61.82</v>
      </c>
      <c r="Q50" t="n">
        <v>203.56</v>
      </c>
      <c r="R50" t="n">
        <v>16.25</v>
      </c>
      <c r="S50" t="n">
        <v>13.05</v>
      </c>
      <c r="T50" t="n">
        <v>1304.8</v>
      </c>
      <c r="U50" t="n">
        <v>0.8</v>
      </c>
      <c r="V50" t="n">
        <v>0.91</v>
      </c>
      <c r="W50" t="n">
        <v>0.06</v>
      </c>
      <c r="X50" t="n">
        <v>0.07000000000000001</v>
      </c>
      <c r="Y50" t="n">
        <v>1</v>
      </c>
      <c r="Z50" t="n">
        <v>10</v>
      </c>
      <c r="AA50" t="n">
        <v>97.38448159445447</v>
      </c>
      <c r="AB50" t="n">
        <v>133.2457440175873</v>
      </c>
      <c r="AC50" t="n">
        <v>120.5289572201606</v>
      </c>
      <c r="AD50" t="n">
        <v>97384.48159445447</v>
      </c>
      <c r="AE50" t="n">
        <v>133245.7440175873</v>
      </c>
      <c r="AF50" t="n">
        <v>4.502391598404903e-06</v>
      </c>
      <c r="AG50" t="n">
        <v>10</v>
      </c>
      <c r="AH50" t="n">
        <v>120528.9572201606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13.9297</v>
      </c>
      <c r="E51" t="n">
        <v>7.18</v>
      </c>
      <c r="F51" t="n">
        <v>4.13</v>
      </c>
      <c r="G51" t="n">
        <v>49.55</v>
      </c>
      <c r="H51" t="n">
        <v>0.86</v>
      </c>
      <c r="I51" t="n">
        <v>5</v>
      </c>
      <c r="J51" t="n">
        <v>275.81</v>
      </c>
      <c r="K51" t="n">
        <v>59.19</v>
      </c>
      <c r="L51" t="n">
        <v>13.25</v>
      </c>
      <c r="M51" t="n">
        <v>3</v>
      </c>
      <c r="N51" t="n">
        <v>73.36</v>
      </c>
      <c r="O51" t="n">
        <v>34250.57</v>
      </c>
      <c r="P51" t="n">
        <v>61.83</v>
      </c>
      <c r="Q51" t="n">
        <v>203.56</v>
      </c>
      <c r="R51" t="n">
        <v>16.88</v>
      </c>
      <c r="S51" t="n">
        <v>13.05</v>
      </c>
      <c r="T51" t="n">
        <v>1619.86</v>
      </c>
      <c r="U51" t="n">
        <v>0.77</v>
      </c>
      <c r="V51" t="n">
        <v>0.9</v>
      </c>
      <c r="W51" t="n">
        <v>0.06</v>
      </c>
      <c r="X51" t="n">
        <v>0.09</v>
      </c>
      <c r="Y51" t="n">
        <v>1</v>
      </c>
      <c r="Z51" t="n">
        <v>10</v>
      </c>
      <c r="AA51" t="n">
        <v>97.46797522876037</v>
      </c>
      <c r="AB51" t="n">
        <v>133.3599836915237</v>
      </c>
      <c r="AC51" t="n">
        <v>120.6322940199529</v>
      </c>
      <c r="AD51" t="n">
        <v>97467.97522876036</v>
      </c>
      <c r="AE51" t="n">
        <v>133359.9836915237</v>
      </c>
      <c r="AF51" t="n">
        <v>4.491042846586856e-06</v>
      </c>
      <c r="AG51" t="n">
        <v>10</v>
      </c>
      <c r="AH51" t="n">
        <v>120632.2940199529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13.94</v>
      </c>
      <c r="E52" t="n">
        <v>7.17</v>
      </c>
      <c r="F52" t="n">
        <v>4.12</v>
      </c>
      <c r="G52" t="n">
        <v>49.49</v>
      </c>
      <c r="H52" t="n">
        <v>0.87</v>
      </c>
      <c r="I52" t="n">
        <v>5</v>
      </c>
      <c r="J52" t="n">
        <v>276.29</v>
      </c>
      <c r="K52" t="n">
        <v>59.19</v>
      </c>
      <c r="L52" t="n">
        <v>13.5</v>
      </c>
      <c r="M52" t="n">
        <v>3</v>
      </c>
      <c r="N52" t="n">
        <v>73.59999999999999</v>
      </c>
      <c r="O52" t="n">
        <v>34310.51</v>
      </c>
      <c r="P52" t="n">
        <v>61.55</v>
      </c>
      <c r="Q52" t="n">
        <v>203.56</v>
      </c>
      <c r="R52" t="n">
        <v>16.63</v>
      </c>
      <c r="S52" t="n">
        <v>13.05</v>
      </c>
      <c r="T52" t="n">
        <v>1493.03</v>
      </c>
      <c r="U52" t="n">
        <v>0.78</v>
      </c>
      <c r="V52" t="n">
        <v>0.91</v>
      </c>
      <c r="W52" t="n">
        <v>0.06</v>
      </c>
      <c r="X52" t="n">
        <v>0.08</v>
      </c>
      <c r="Y52" t="n">
        <v>1</v>
      </c>
      <c r="Z52" t="n">
        <v>10</v>
      </c>
      <c r="AA52" t="n">
        <v>97.33278053432575</v>
      </c>
      <c r="AB52" t="n">
        <v>133.1750043462294</v>
      </c>
      <c r="AC52" t="n">
        <v>120.4649688437533</v>
      </c>
      <c r="AD52" t="n">
        <v>97332.78053432575</v>
      </c>
      <c r="AE52" t="n">
        <v>133175.0043462294</v>
      </c>
      <c r="AF52" t="n">
        <v>4.494363646124523e-06</v>
      </c>
      <c r="AG52" t="n">
        <v>10</v>
      </c>
      <c r="AH52" t="n">
        <v>120464.9688437533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13.9432</v>
      </c>
      <c r="E53" t="n">
        <v>7.17</v>
      </c>
      <c r="F53" t="n">
        <v>4.12</v>
      </c>
      <c r="G53" t="n">
        <v>49.47</v>
      </c>
      <c r="H53" t="n">
        <v>0.88</v>
      </c>
      <c r="I53" t="n">
        <v>5</v>
      </c>
      <c r="J53" t="n">
        <v>276.78</v>
      </c>
      <c r="K53" t="n">
        <v>59.19</v>
      </c>
      <c r="L53" t="n">
        <v>13.75</v>
      </c>
      <c r="M53" t="n">
        <v>3</v>
      </c>
      <c r="N53" t="n">
        <v>73.84</v>
      </c>
      <c r="O53" t="n">
        <v>34370.54</v>
      </c>
      <c r="P53" t="n">
        <v>61.26</v>
      </c>
      <c r="Q53" t="n">
        <v>203.56</v>
      </c>
      <c r="R53" t="n">
        <v>16.64</v>
      </c>
      <c r="S53" t="n">
        <v>13.05</v>
      </c>
      <c r="T53" t="n">
        <v>1501.38</v>
      </c>
      <c r="U53" t="n">
        <v>0.78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97.2134982018398</v>
      </c>
      <c r="AB53" t="n">
        <v>133.0117969965571</v>
      </c>
      <c r="AC53" t="n">
        <v>120.3173377744707</v>
      </c>
      <c r="AD53" t="n">
        <v>97213.4982018398</v>
      </c>
      <c r="AE53" t="n">
        <v>133011.7969965571</v>
      </c>
      <c r="AF53" t="n">
        <v>4.495395350835255e-06</v>
      </c>
      <c r="AG53" t="n">
        <v>10</v>
      </c>
      <c r="AH53" t="n">
        <v>120317.3377744707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13.927</v>
      </c>
      <c r="E54" t="n">
        <v>7.18</v>
      </c>
      <c r="F54" t="n">
        <v>4.13</v>
      </c>
      <c r="G54" t="n">
        <v>49.57</v>
      </c>
      <c r="H54" t="n">
        <v>0.9</v>
      </c>
      <c r="I54" t="n">
        <v>5</v>
      </c>
      <c r="J54" t="n">
        <v>277.27</v>
      </c>
      <c r="K54" t="n">
        <v>59.19</v>
      </c>
      <c r="L54" t="n">
        <v>14</v>
      </c>
      <c r="M54" t="n">
        <v>3</v>
      </c>
      <c r="N54" t="n">
        <v>74.06999999999999</v>
      </c>
      <c r="O54" t="n">
        <v>34430.66</v>
      </c>
      <c r="P54" t="n">
        <v>61.14</v>
      </c>
      <c r="Q54" t="n">
        <v>203.56</v>
      </c>
      <c r="R54" t="n">
        <v>16.88</v>
      </c>
      <c r="S54" t="n">
        <v>13.05</v>
      </c>
      <c r="T54" t="n">
        <v>1617.96</v>
      </c>
      <c r="U54" t="n">
        <v>0.77</v>
      </c>
      <c r="V54" t="n">
        <v>0.9</v>
      </c>
      <c r="W54" t="n">
        <v>0.06</v>
      </c>
      <c r="X54" t="n">
        <v>0.09</v>
      </c>
      <c r="Y54" t="n">
        <v>1</v>
      </c>
      <c r="Z54" t="n">
        <v>10</v>
      </c>
      <c r="AA54" t="n">
        <v>97.20353495621976</v>
      </c>
      <c r="AB54" t="n">
        <v>132.9981648443524</v>
      </c>
      <c r="AC54" t="n">
        <v>120.3050066557396</v>
      </c>
      <c r="AD54" t="n">
        <v>97203.53495621975</v>
      </c>
      <c r="AE54" t="n">
        <v>132998.1648443524</v>
      </c>
      <c r="AF54" t="n">
        <v>4.490172345737176e-06</v>
      </c>
      <c r="AG54" t="n">
        <v>10</v>
      </c>
      <c r="AH54" t="n">
        <v>120305.0066557396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13.9416</v>
      </c>
      <c r="E55" t="n">
        <v>7.17</v>
      </c>
      <c r="F55" t="n">
        <v>4.12</v>
      </c>
      <c r="G55" t="n">
        <v>49.48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60.83</v>
      </c>
      <c r="Q55" t="n">
        <v>203.56</v>
      </c>
      <c r="R55" t="n">
        <v>16.6</v>
      </c>
      <c r="S55" t="n">
        <v>13.05</v>
      </c>
      <c r="T55" t="n">
        <v>1481.39</v>
      </c>
      <c r="U55" t="n">
        <v>0.79</v>
      </c>
      <c r="V55" t="n">
        <v>0.91</v>
      </c>
      <c r="W55" t="n">
        <v>0.06</v>
      </c>
      <c r="X55" t="n">
        <v>0.08</v>
      </c>
      <c r="Y55" t="n">
        <v>1</v>
      </c>
      <c r="Z55" t="n">
        <v>10</v>
      </c>
      <c r="AA55" t="n">
        <v>97.04868725341395</v>
      </c>
      <c r="AB55" t="n">
        <v>132.7862953859751</v>
      </c>
      <c r="AC55" t="n">
        <v>120.1133577211091</v>
      </c>
      <c r="AD55" t="n">
        <v>97048.68725341394</v>
      </c>
      <c r="AE55" t="n">
        <v>132786.2953859751</v>
      </c>
      <c r="AF55" t="n">
        <v>4.494879498479889e-06</v>
      </c>
      <c r="AG55" t="n">
        <v>10</v>
      </c>
      <c r="AH55" t="n">
        <v>120113.3577211091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14.0928</v>
      </c>
      <c r="E56" t="n">
        <v>7.1</v>
      </c>
      <c r="F56" t="n">
        <v>4.1</v>
      </c>
      <c r="G56" t="n">
        <v>61.43</v>
      </c>
      <c r="H56" t="n">
        <v>0.93</v>
      </c>
      <c r="I56" t="n">
        <v>4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60.18</v>
      </c>
      <c r="Q56" t="n">
        <v>203.56</v>
      </c>
      <c r="R56" t="n">
        <v>15.68</v>
      </c>
      <c r="S56" t="n">
        <v>13.05</v>
      </c>
      <c r="T56" t="n">
        <v>1022.69</v>
      </c>
      <c r="U56" t="n">
        <v>0.83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  <c r="AA56" t="n">
        <v>96.50353568962687</v>
      </c>
      <c r="AB56" t="n">
        <v>132.0403949660124</v>
      </c>
      <c r="AC56" t="n">
        <v>119.4386449903496</v>
      </c>
      <c r="AD56" t="n">
        <v>96503.53568962688</v>
      </c>
      <c r="AE56" t="n">
        <v>132040.3949660124</v>
      </c>
      <c r="AF56" t="n">
        <v>4.543627546061957e-06</v>
      </c>
      <c r="AG56" t="n">
        <v>10</v>
      </c>
      <c r="AH56" t="n">
        <v>119438.6449903496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14.1121</v>
      </c>
      <c r="E57" t="n">
        <v>7.09</v>
      </c>
      <c r="F57" t="n">
        <v>4.09</v>
      </c>
      <c r="G57" t="n">
        <v>61.28</v>
      </c>
      <c r="H57" t="n">
        <v>0.9399999999999999</v>
      </c>
      <c r="I57" t="n">
        <v>4</v>
      </c>
      <c r="J57" t="n">
        <v>278.74</v>
      </c>
      <c r="K57" t="n">
        <v>59.19</v>
      </c>
      <c r="L57" t="n">
        <v>14.75</v>
      </c>
      <c r="M57" t="n">
        <v>2</v>
      </c>
      <c r="N57" t="n">
        <v>74.79000000000001</v>
      </c>
      <c r="O57" t="n">
        <v>34611.59</v>
      </c>
      <c r="P57" t="n">
        <v>59.99</v>
      </c>
      <c r="Q57" t="n">
        <v>203.57</v>
      </c>
      <c r="R57" t="n">
        <v>15.31</v>
      </c>
      <c r="S57" t="n">
        <v>13.05</v>
      </c>
      <c r="T57" t="n">
        <v>841.63</v>
      </c>
      <c r="U57" t="n">
        <v>0.85</v>
      </c>
      <c r="V57" t="n">
        <v>0.91</v>
      </c>
      <c r="W57" t="n">
        <v>0.06</v>
      </c>
      <c r="X57" t="n">
        <v>0.04</v>
      </c>
      <c r="Y57" t="n">
        <v>1</v>
      </c>
      <c r="Z57" t="n">
        <v>10</v>
      </c>
      <c r="AA57" t="n">
        <v>96.38898648211126</v>
      </c>
      <c r="AB57" t="n">
        <v>131.8836636867352</v>
      </c>
      <c r="AC57" t="n">
        <v>119.2968719243928</v>
      </c>
      <c r="AD57" t="n">
        <v>96388.98648211126</v>
      </c>
      <c r="AE57" t="n">
        <v>131883.6636867352</v>
      </c>
      <c r="AF57" t="n">
        <v>4.549850015098557e-06</v>
      </c>
      <c r="AG57" t="n">
        <v>10</v>
      </c>
      <c r="AH57" t="n">
        <v>119296.8719243928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14.1154</v>
      </c>
      <c r="E58" t="n">
        <v>7.08</v>
      </c>
      <c r="F58" t="n">
        <v>4.08</v>
      </c>
      <c r="G58" t="n">
        <v>61.26</v>
      </c>
      <c r="H58" t="n">
        <v>0.96</v>
      </c>
      <c r="I58" t="n">
        <v>4</v>
      </c>
      <c r="J58" t="n">
        <v>279.23</v>
      </c>
      <c r="K58" t="n">
        <v>59.19</v>
      </c>
      <c r="L58" t="n">
        <v>15</v>
      </c>
      <c r="M58" t="n">
        <v>2</v>
      </c>
      <c r="N58" t="n">
        <v>75.03</v>
      </c>
      <c r="O58" t="n">
        <v>34672.08</v>
      </c>
      <c r="P58" t="n">
        <v>59.93</v>
      </c>
      <c r="Q58" t="n">
        <v>203.58</v>
      </c>
      <c r="R58" t="n">
        <v>15.36</v>
      </c>
      <c r="S58" t="n">
        <v>13.05</v>
      </c>
      <c r="T58" t="n">
        <v>865.73</v>
      </c>
      <c r="U58" t="n">
        <v>0.85</v>
      </c>
      <c r="V58" t="n">
        <v>0.91</v>
      </c>
      <c r="W58" t="n">
        <v>0.06</v>
      </c>
      <c r="X58" t="n">
        <v>0.04</v>
      </c>
      <c r="Y58" t="n">
        <v>1</v>
      </c>
      <c r="Z58" t="n">
        <v>10</v>
      </c>
      <c r="AA58" t="n">
        <v>96.35378252095495</v>
      </c>
      <c r="AB58" t="n">
        <v>131.835496073992</v>
      </c>
      <c r="AC58" t="n">
        <v>119.2533013610062</v>
      </c>
      <c r="AD58" t="n">
        <v>96353.78252095495</v>
      </c>
      <c r="AE58" t="n">
        <v>131835.496073992</v>
      </c>
      <c r="AF58" t="n">
        <v>4.550913960581499e-06</v>
      </c>
      <c r="AG58" t="n">
        <v>10</v>
      </c>
      <c r="AH58" t="n">
        <v>119253.3013610061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14.0977</v>
      </c>
      <c r="E59" t="n">
        <v>7.09</v>
      </c>
      <c r="F59" t="n">
        <v>4.09</v>
      </c>
      <c r="G59" t="n">
        <v>61.39</v>
      </c>
      <c r="H59" t="n">
        <v>0.97</v>
      </c>
      <c r="I59" t="n">
        <v>4</v>
      </c>
      <c r="J59" t="n">
        <v>279.72</v>
      </c>
      <c r="K59" t="n">
        <v>59.19</v>
      </c>
      <c r="L59" t="n">
        <v>15.25</v>
      </c>
      <c r="M59" t="n">
        <v>2</v>
      </c>
      <c r="N59" t="n">
        <v>75.27</v>
      </c>
      <c r="O59" t="n">
        <v>34732.68</v>
      </c>
      <c r="P59" t="n">
        <v>59.99</v>
      </c>
      <c r="Q59" t="n">
        <v>203.56</v>
      </c>
      <c r="R59" t="n">
        <v>15.64</v>
      </c>
      <c r="S59" t="n">
        <v>13.05</v>
      </c>
      <c r="T59" t="n">
        <v>1006.35</v>
      </c>
      <c r="U59" t="n">
        <v>0.83</v>
      </c>
      <c r="V59" t="n">
        <v>0.91</v>
      </c>
      <c r="W59" t="n">
        <v>0.06</v>
      </c>
      <c r="X59" t="n">
        <v>0.05</v>
      </c>
      <c r="Y59" t="n">
        <v>1</v>
      </c>
      <c r="Z59" t="n">
        <v>10</v>
      </c>
      <c r="AA59" t="n">
        <v>96.41515754676715</v>
      </c>
      <c r="AB59" t="n">
        <v>131.9194720919833</v>
      </c>
      <c r="AC59" t="n">
        <v>119.3292628257014</v>
      </c>
      <c r="AD59" t="n">
        <v>96415.15754676715</v>
      </c>
      <c r="AE59" t="n">
        <v>131919.4720919833</v>
      </c>
      <c r="AF59" t="n">
        <v>4.545207343900265e-06</v>
      </c>
      <c r="AG59" t="n">
        <v>10</v>
      </c>
      <c r="AH59" t="n">
        <v>119329.2628257014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14.0812</v>
      </c>
      <c r="E60" t="n">
        <v>7.1</v>
      </c>
      <c r="F60" t="n">
        <v>4.1</v>
      </c>
      <c r="G60" t="n">
        <v>61.52</v>
      </c>
      <c r="H60" t="n">
        <v>0.98</v>
      </c>
      <c r="I60" t="n">
        <v>4</v>
      </c>
      <c r="J60" t="n">
        <v>280.21</v>
      </c>
      <c r="K60" t="n">
        <v>59.19</v>
      </c>
      <c r="L60" t="n">
        <v>15.5</v>
      </c>
      <c r="M60" t="n">
        <v>2</v>
      </c>
      <c r="N60" t="n">
        <v>75.52</v>
      </c>
      <c r="O60" t="n">
        <v>34793.36</v>
      </c>
      <c r="P60" t="n">
        <v>60.1</v>
      </c>
      <c r="Q60" t="n">
        <v>203.56</v>
      </c>
      <c r="R60" t="n">
        <v>15.93</v>
      </c>
      <c r="S60" t="n">
        <v>13.05</v>
      </c>
      <c r="T60" t="n">
        <v>1152.03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96.49381942058255</v>
      </c>
      <c r="AB60" t="n">
        <v>132.0271007380544</v>
      </c>
      <c r="AC60" t="n">
        <v>119.4266195448493</v>
      </c>
      <c r="AD60" t="n">
        <v>96493.81942058256</v>
      </c>
      <c r="AE60" t="n">
        <v>132027.1007380544</v>
      </c>
      <c r="AF60" t="n">
        <v>4.539887616485556e-06</v>
      </c>
      <c r="AG60" t="n">
        <v>10</v>
      </c>
      <c r="AH60" t="n">
        <v>119426.6195448493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14.0884</v>
      </c>
      <c r="E61" t="n">
        <v>7.1</v>
      </c>
      <c r="F61" t="n">
        <v>4.1</v>
      </c>
      <c r="G61" t="n">
        <v>61.46</v>
      </c>
      <c r="H61" t="n">
        <v>1</v>
      </c>
      <c r="I61" t="n">
        <v>4</v>
      </c>
      <c r="J61" t="n">
        <v>280.7</v>
      </c>
      <c r="K61" t="n">
        <v>59.19</v>
      </c>
      <c r="L61" t="n">
        <v>15.75</v>
      </c>
      <c r="M61" t="n">
        <v>2</v>
      </c>
      <c r="N61" t="n">
        <v>75.76000000000001</v>
      </c>
      <c r="O61" t="n">
        <v>34854.15</v>
      </c>
      <c r="P61" t="n">
        <v>59.98</v>
      </c>
      <c r="Q61" t="n">
        <v>203.56</v>
      </c>
      <c r="R61" t="n">
        <v>15.83</v>
      </c>
      <c r="S61" t="n">
        <v>13.05</v>
      </c>
      <c r="T61" t="n">
        <v>1099.08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96.43431899936428</v>
      </c>
      <c r="AB61" t="n">
        <v>131.9456896367703</v>
      </c>
      <c r="AC61" t="n">
        <v>119.3529782048105</v>
      </c>
      <c r="AD61" t="n">
        <v>96434.31899936427</v>
      </c>
      <c r="AE61" t="n">
        <v>131945.6896367703</v>
      </c>
      <c r="AF61" t="n">
        <v>4.542208952084701e-06</v>
      </c>
      <c r="AG61" t="n">
        <v>10</v>
      </c>
      <c r="AH61" t="n">
        <v>119352.9782048105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14.0845</v>
      </c>
      <c r="E62" t="n">
        <v>7.1</v>
      </c>
      <c r="F62" t="n">
        <v>4.1</v>
      </c>
      <c r="G62" t="n">
        <v>61.49</v>
      </c>
      <c r="H62" t="n">
        <v>1.01</v>
      </c>
      <c r="I62" t="n">
        <v>4</v>
      </c>
      <c r="J62" t="n">
        <v>281.2</v>
      </c>
      <c r="K62" t="n">
        <v>59.19</v>
      </c>
      <c r="L62" t="n">
        <v>16</v>
      </c>
      <c r="M62" t="n">
        <v>2</v>
      </c>
      <c r="N62" t="n">
        <v>76</v>
      </c>
      <c r="O62" t="n">
        <v>34915.03</v>
      </c>
      <c r="P62" t="n">
        <v>59.94</v>
      </c>
      <c r="Q62" t="n">
        <v>203.56</v>
      </c>
      <c r="R62" t="n">
        <v>15.93</v>
      </c>
      <c r="S62" t="n">
        <v>13.05</v>
      </c>
      <c r="T62" t="n">
        <v>1148.26</v>
      </c>
      <c r="U62" t="n">
        <v>0.82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96.42597102143829</v>
      </c>
      <c r="AB62" t="n">
        <v>131.9342675650852</v>
      </c>
      <c r="AC62" t="n">
        <v>119.342646239616</v>
      </c>
      <c r="AD62" t="n">
        <v>96425.97102143828</v>
      </c>
      <c r="AE62" t="n">
        <v>131934.2675650851</v>
      </c>
      <c r="AF62" t="n">
        <v>4.540951561968497e-06</v>
      </c>
      <c r="AG62" t="n">
        <v>10</v>
      </c>
      <c r="AH62" t="n">
        <v>119342.646239616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14.0845</v>
      </c>
      <c r="E63" t="n">
        <v>7.1</v>
      </c>
      <c r="F63" t="n">
        <v>4.1</v>
      </c>
      <c r="G63" t="n">
        <v>61.49</v>
      </c>
      <c r="H63" t="n">
        <v>1.03</v>
      </c>
      <c r="I63" t="n">
        <v>4</v>
      </c>
      <c r="J63" t="n">
        <v>281.69</v>
      </c>
      <c r="K63" t="n">
        <v>59.19</v>
      </c>
      <c r="L63" t="n">
        <v>16.25</v>
      </c>
      <c r="M63" t="n">
        <v>2</v>
      </c>
      <c r="N63" t="n">
        <v>76.25</v>
      </c>
      <c r="O63" t="n">
        <v>34976</v>
      </c>
      <c r="P63" t="n">
        <v>59.84</v>
      </c>
      <c r="Q63" t="n">
        <v>203.56</v>
      </c>
      <c r="R63" t="n">
        <v>15.87</v>
      </c>
      <c r="S63" t="n">
        <v>13.05</v>
      </c>
      <c r="T63" t="n">
        <v>1121.49</v>
      </c>
      <c r="U63" t="n">
        <v>0.82</v>
      </c>
      <c r="V63" t="n">
        <v>0.91</v>
      </c>
      <c r="W63" t="n">
        <v>0.06</v>
      </c>
      <c r="X63" t="n">
        <v>0.06</v>
      </c>
      <c r="Y63" t="n">
        <v>1</v>
      </c>
      <c r="Z63" t="n">
        <v>10</v>
      </c>
      <c r="AA63" t="n">
        <v>96.38733309629391</v>
      </c>
      <c r="AB63" t="n">
        <v>131.8814014513177</v>
      </c>
      <c r="AC63" t="n">
        <v>119.2948255935485</v>
      </c>
      <c r="AD63" t="n">
        <v>96387.33309629392</v>
      </c>
      <c r="AE63" t="n">
        <v>131881.4014513177</v>
      </c>
      <c r="AF63" t="n">
        <v>4.540951561968497e-06</v>
      </c>
      <c r="AG63" t="n">
        <v>10</v>
      </c>
      <c r="AH63" t="n">
        <v>119294.8255935485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14.0801</v>
      </c>
      <c r="E64" t="n">
        <v>7.1</v>
      </c>
      <c r="F64" t="n">
        <v>4.1</v>
      </c>
      <c r="G64" t="n">
        <v>61.52</v>
      </c>
      <c r="H64" t="n">
        <v>1.04</v>
      </c>
      <c r="I64" t="n">
        <v>4</v>
      </c>
      <c r="J64" t="n">
        <v>282.19</v>
      </c>
      <c r="K64" t="n">
        <v>59.19</v>
      </c>
      <c r="L64" t="n">
        <v>16.5</v>
      </c>
      <c r="M64" t="n">
        <v>2</v>
      </c>
      <c r="N64" t="n">
        <v>76.48999999999999</v>
      </c>
      <c r="O64" t="n">
        <v>35037.08</v>
      </c>
      <c r="P64" t="n">
        <v>59.86</v>
      </c>
      <c r="Q64" t="n">
        <v>203.56</v>
      </c>
      <c r="R64" t="n">
        <v>15.95</v>
      </c>
      <c r="S64" t="n">
        <v>13.05</v>
      </c>
      <c r="T64" t="n">
        <v>1159.81</v>
      </c>
      <c r="U64" t="n">
        <v>0.82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96.40306928951873</v>
      </c>
      <c r="AB64" t="n">
        <v>131.9029324051197</v>
      </c>
      <c r="AC64" t="n">
        <v>119.3143016633385</v>
      </c>
      <c r="AD64" t="n">
        <v>96403.06928951872</v>
      </c>
      <c r="AE64" t="n">
        <v>131902.9324051197</v>
      </c>
      <c r="AF64" t="n">
        <v>4.539532967991241e-06</v>
      </c>
      <c r="AG64" t="n">
        <v>10</v>
      </c>
      <c r="AH64" t="n">
        <v>119314.3016633385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14.1</v>
      </c>
      <c r="E65" t="n">
        <v>7.09</v>
      </c>
      <c r="F65" t="n">
        <v>4.09</v>
      </c>
      <c r="G65" t="n">
        <v>61.38</v>
      </c>
      <c r="H65" t="n">
        <v>1.06</v>
      </c>
      <c r="I65" t="n">
        <v>4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59.56</v>
      </c>
      <c r="Q65" t="n">
        <v>203.56</v>
      </c>
      <c r="R65" t="n">
        <v>15.55</v>
      </c>
      <c r="S65" t="n">
        <v>13.05</v>
      </c>
      <c r="T65" t="n">
        <v>959.51</v>
      </c>
      <c r="U65" t="n">
        <v>0.84</v>
      </c>
      <c r="V65" t="n">
        <v>0.91</v>
      </c>
      <c r="W65" t="n">
        <v>0.06</v>
      </c>
      <c r="X65" t="n">
        <v>0.05</v>
      </c>
      <c r="Y65" t="n">
        <v>1</v>
      </c>
      <c r="Z65" t="n">
        <v>10</v>
      </c>
      <c r="AA65" t="n">
        <v>96.24501342041704</v>
      </c>
      <c r="AB65" t="n">
        <v>131.6866733920821</v>
      </c>
      <c r="AC65" t="n">
        <v>119.1186821069837</v>
      </c>
      <c r="AD65" t="n">
        <v>96245.01342041703</v>
      </c>
      <c r="AE65" t="n">
        <v>131686.6733920821</v>
      </c>
      <c r="AF65" t="n">
        <v>4.545948881661103e-06</v>
      </c>
      <c r="AG65" t="n">
        <v>10</v>
      </c>
      <c r="AH65" t="n">
        <v>119118.6821069837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14.1071</v>
      </c>
      <c r="E66" t="n">
        <v>7.09</v>
      </c>
      <c r="F66" t="n">
        <v>4.09</v>
      </c>
      <c r="G66" t="n">
        <v>61.32</v>
      </c>
      <c r="H66" t="n">
        <v>1.07</v>
      </c>
      <c r="I66" t="n">
        <v>4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59.37</v>
      </c>
      <c r="Q66" t="n">
        <v>203.56</v>
      </c>
      <c r="R66" t="n">
        <v>15.47</v>
      </c>
      <c r="S66" t="n">
        <v>13.05</v>
      </c>
      <c r="T66" t="n">
        <v>918.28</v>
      </c>
      <c r="U66" t="n">
        <v>0.84</v>
      </c>
      <c r="V66" t="n">
        <v>0.91</v>
      </c>
      <c r="W66" t="n">
        <v>0.06</v>
      </c>
      <c r="X66" t="n">
        <v>0.05</v>
      </c>
      <c r="Y66" t="n">
        <v>1</v>
      </c>
      <c r="Z66" t="n">
        <v>10</v>
      </c>
      <c r="AA66" t="n">
        <v>96.15889624093438</v>
      </c>
      <c r="AB66" t="n">
        <v>131.5688440678922</v>
      </c>
      <c r="AC66" t="n">
        <v>119.0120982481199</v>
      </c>
      <c r="AD66" t="n">
        <v>96158.89624093438</v>
      </c>
      <c r="AE66" t="n">
        <v>131568.8440678922</v>
      </c>
      <c r="AF66" t="n">
        <v>4.548237976488039e-06</v>
      </c>
      <c r="AG66" t="n">
        <v>10</v>
      </c>
      <c r="AH66" t="n">
        <v>119012.0982481199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14.1</v>
      </c>
      <c r="E67" t="n">
        <v>7.09</v>
      </c>
      <c r="F67" t="n">
        <v>4.09</v>
      </c>
      <c r="G67" t="n">
        <v>61.38</v>
      </c>
      <c r="H67" t="n">
        <v>1.08</v>
      </c>
      <c r="I67" t="n">
        <v>4</v>
      </c>
      <c r="J67" t="n">
        <v>283.68</v>
      </c>
      <c r="K67" t="n">
        <v>59.19</v>
      </c>
      <c r="L67" t="n">
        <v>17.25</v>
      </c>
      <c r="M67" t="n">
        <v>2</v>
      </c>
      <c r="N67" t="n">
        <v>77.23</v>
      </c>
      <c r="O67" t="n">
        <v>35220.89</v>
      </c>
      <c r="P67" t="n">
        <v>59.25</v>
      </c>
      <c r="Q67" t="n">
        <v>203.56</v>
      </c>
      <c r="R67" t="n">
        <v>15.64</v>
      </c>
      <c r="S67" t="n">
        <v>13.05</v>
      </c>
      <c r="T67" t="n">
        <v>1004.29</v>
      </c>
      <c r="U67" t="n">
        <v>0.83</v>
      </c>
      <c r="V67" t="n">
        <v>0.91</v>
      </c>
      <c r="W67" t="n">
        <v>0.06</v>
      </c>
      <c r="X67" t="n">
        <v>0.05</v>
      </c>
      <c r="Y67" t="n">
        <v>1</v>
      </c>
      <c r="Z67" t="n">
        <v>10</v>
      </c>
      <c r="AA67" t="n">
        <v>96.12536752284561</v>
      </c>
      <c r="AB67" t="n">
        <v>131.5229685966204</v>
      </c>
      <c r="AC67" t="n">
        <v>118.9706010674398</v>
      </c>
      <c r="AD67" t="n">
        <v>96125.36752284561</v>
      </c>
      <c r="AE67" t="n">
        <v>131522.9685966205</v>
      </c>
      <c r="AF67" t="n">
        <v>4.545948881661103e-06</v>
      </c>
      <c r="AG67" t="n">
        <v>10</v>
      </c>
      <c r="AH67" t="n">
        <v>118970.6010674398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14.0834</v>
      </c>
      <c r="E68" t="n">
        <v>7.1</v>
      </c>
      <c r="F68" t="n">
        <v>4.1</v>
      </c>
      <c r="G68" t="n">
        <v>61.5</v>
      </c>
      <c r="H68" t="n">
        <v>1.1</v>
      </c>
      <c r="I68" t="n">
        <v>4</v>
      </c>
      <c r="J68" t="n">
        <v>284.17</v>
      </c>
      <c r="K68" t="n">
        <v>59.19</v>
      </c>
      <c r="L68" t="n">
        <v>17.5</v>
      </c>
      <c r="M68" t="n">
        <v>2</v>
      </c>
      <c r="N68" t="n">
        <v>77.48</v>
      </c>
      <c r="O68" t="n">
        <v>35282.36</v>
      </c>
      <c r="P68" t="n">
        <v>59.53</v>
      </c>
      <c r="Q68" t="n">
        <v>203.56</v>
      </c>
      <c r="R68" t="n">
        <v>15.9</v>
      </c>
      <c r="S68" t="n">
        <v>13.05</v>
      </c>
      <c r="T68" t="n">
        <v>1134.63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96.26954725231904</v>
      </c>
      <c r="AB68" t="n">
        <v>131.7202416632466</v>
      </c>
      <c r="AC68" t="n">
        <v>119.1490466694617</v>
      </c>
      <c r="AD68" t="n">
        <v>96269.54725231904</v>
      </c>
      <c r="AE68" t="n">
        <v>131720.2416632466</v>
      </c>
      <c r="AF68" t="n">
        <v>4.540596913474183e-06</v>
      </c>
      <c r="AG68" t="n">
        <v>10</v>
      </c>
      <c r="AH68" t="n">
        <v>119149.0466694617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14.0746</v>
      </c>
      <c r="E69" t="n">
        <v>7.1</v>
      </c>
      <c r="F69" t="n">
        <v>4.1</v>
      </c>
      <c r="G69" t="n">
        <v>61.57</v>
      </c>
      <c r="H69" t="n">
        <v>1.11</v>
      </c>
      <c r="I69" t="n">
        <v>4</v>
      </c>
      <c r="J69" t="n">
        <v>284.67</v>
      </c>
      <c r="K69" t="n">
        <v>59.19</v>
      </c>
      <c r="L69" t="n">
        <v>17.75</v>
      </c>
      <c r="M69" t="n">
        <v>2</v>
      </c>
      <c r="N69" t="n">
        <v>77.73</v>
      </c>
      <c r="O69" t="n">
        <v>35343.92</v>
      </c>
      <c r="P69" t="n">
        <v>59.38</v>
      </c>
      <c r="Q69" t="n">
        <v>203.56</v>
      </c>
      <c r="R69" t="n">
        <v>16.04</v>
      </c>
      <c r="S69" t="n">
        <v>13.05</v>
      </c>
      <c r="T69" t="n">
        <v>1203.58</v>
      </c>
      <c r="U69" t="n">
        <v>0.8100000000000001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96.22749459755801</v>
      </c>
      <c r="AB69" t="n">
        <v>131.6627033657705</v>
      </c>
      <c r="AC69" t="n">
        <v>119.0969997463411</v>
      </c>
      <c r="AD69" t="n">
        <v>96227.494597558</v>
      </c>
      <c r="AE69" t="n">
        <v>131662.7033657705</v>
      </c>
      <c r="AF69" t="n">
        <v>4.537759725519671e-06</v>
      </c>
      <c r="AG69" t="n">
        <v>10</v>
      </c>
      <c r="AH69" t="n">
        <v>119096.9997463411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14.0768</v>
      </c>
      <c r="E70" t="n">
        <v>7.1</v>
      </c>
      <c r="F70" t="n">
        <v>4.1</v>
      </c>
      <c r="G70" t="n">
        <v>61.55</v>
      </c>
      <c r="H70" t="n">
        <v>1.12</v>
      </c>
      <c r="I70" t="n">
        <v>4</v>
      </c>
      <c r="J70" t="n">
        <v>285.17</v>
      </c>
      <c r="K70" t="n">
        <v>59.19</v>
      </c>
      <c r="L70" t="n">
        <v>18</v>
      </c>
      <c r="M70" t="n">
        <v>2</v>
      </c>
      <c r="N70" t="n">
        <v>77.98</v>
      </c>
      <c r="O70" t="n">
        <v>35405.59</v>
      </c>
      <c r="P70" t="n">
        <v>59.05</v>
      </c>
      <c r="Q70" t="n">
        <v>203.56</v>
      </c>
      <c r="R70" t="n">
        <v>16</v>
      </c>
      <c r="S70" t="n">
        <v>13.05</v>
      </c>
      <c r="T70" t="n">
        <v>1184.58</v>
      </c>
      <c r="U70" t="n">
        <v>0.82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96.09594064468223</v>
      </c>
      <c r="AB70" t="n">
        <v>131.4827054436951</v>
      </c>
      <c r="AC70" t="n">
        <v>118.9341805733199</v>
      </c>
      <c r="AD70" t="n">
        <v>96095.94064468222</v>
      </c>
      <c r="AE70" t="n">
        <v>131482.7054436951</v>
      </c>
      <c r="AF70" t="n">
        <v>4.538469022508299e-06</v>
      </c>
      <c r="AG70" t="n">
        <v>10</v>
      </c>
      <c r="AH70" t="n">
        <v>118934.1805733199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14.0801</v>
      </c>
      <c r="E71" t="n">
        <v>7.1</v>
      </c>
      <c r="F71" t="n">
        <v>4.1</v>
      </c>
      <c r="G71" t="n">
        <v>61.52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58.88</v>
      </c>
      <c r="Q71" t="n">
        <v>203.56</v>
      </c>
      <c r="R71" t="n">
        <v>15.95</v>
      </c>
      <c r="S71" t="n">
        <v>13.05</v>
      </c>
      <c r="T71" t="n">
        <v>1157.9</v>
      </c>
      <c r="U71" t="n">
        <v>0.82</v>
      </c>
      <c r="V71" t="n">
        <v>0.91</v>
      </c>
      <c r="W71" t="n">
        <v>0.06</v>
      </c>
      <c r="X71" t="n">
        <v>0.06</v>
      </c>
      <c r="Y71" t="n">
        <v>1</v>
      </c>
      <c r="Z71" t="n">
        <v>10</v>
      </c>
      <c r="AA71" t="n">
        <v>96.02429929529856</v>
      </c>
      <c r="AB71" t="n">
        <v>131.3846825888751</v>
      </c>
      <c r="AC71" t="n">
        <v>118.845512882188</v>
      </c>
      <c r="AD71" t="n">
        <v>96024.29929529857</v>
      </c>
      <c r="AE71" t="n">
        <v>131384.6825888751</v>
      </c>
      <c r="AF71" t="n">
        <v>4.539532967991241e-06</v>
      </c>
      <c r="AG71" t="n">
        <v>10</v>
      </c>
      <c r="AH71" t="n">
        <v>118845.512882188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14.0784</v>
      </c>
      <c r="E72" t="n">
        <v>7.1</v>
      </c>
      <c r="F72" t="n">
        <v>4.1</v>
      </c>
      <c r="G72" t="n">
        <v>61.54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58.64</v>
      </c>
      <c r="Q72" t="n">
        <v>203.56</v>
      </c>
      <c r="R72" t="n">
        <v>15.98</v>
      </c>
      <c r="S72" t="n">
        <v>13.05</v>
      </c>
      <c r="T72" t="n">
        <v>1172.94</v>
      </c>
      <c r="U72" t="n">
        <v>0.82</v>
      </c>
      <c r="V72" t="n">
        <v>0.91</v>
      </c>
      <c r="W72" t="n">
        <v>0.06</v>
      </c>
      <c r="X72" t="n">
        <v>0.06</v>
      </c>
      <c r="Y72" t="n">
        <v>1</v>
      </c>
      <c r="Z72" t="n">
        <v>10</v>
      </c>
      <c r="AA72" t="n">
        <v>95.93457793403472</v>
      </c>
      <c r="AB72" t="n">
        <v>131.2619218641669</v>
      </c>
      <c r="AC72" t="n">
        <v>118.7344682687501</v>
      </c>
      <c r="AD72" t="n">
        <v>95934.57793403472</v>
      </c>
      <c r="AE72" t="n">
        <v>131261.9218641669</v>
      </c>
      <c r="AF72" t="n">
        <v>4.538984874863664e-06</v>
      </c>
      <c r="AG72" t="n">
        <v>10</v>
      </c>
      <c r="AH72" t="n">
        <v>118734.4682687501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14.0889</v>
      </c>
      <c r="E73" t="n">
        <v>7.1</v>
      </c>
      <c r="F73" t="n">
        <v>4.1</v>
      </c>
      <c r="G73" t="n">
        <v>61.46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58.26</v>
      </c>
      <c r="Q73" t="n">
        <v>203.56</v>
      </c>
      <c r="R73" t="n">
        <v>15.76</v>
      </c>
      <c r="S73" t="n">
        <v>13.05</v>
      </c>
      <c r="T73" t="n">
        <v>1064.87</v>
      </c>
      <c r="U73" t="n">
        <v>0.83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95.76904334062243</v>
      </c>
      <c r="AB73" t="n">
        <v>131.0354301305895</v>
      </c>
      <c r="AC73" t="n">
        <v>118.5295925883421</v>
      </c>
      <c r="AD73" t="n">
        <v>95769.04334062243</v>
      </c>
      <c r="AE73" t="n">
        <v>131035.4301305895</v>
      </c>
      <c r="AF73" t="n">
        <v>4.542370155945753e-06</v>
      </c>
      <c r="AG73" t="n">
        <v>10</v>
      </c>
      <c r="AH73" t="n">
        <v>118529.5925883421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14.1011</v>
      </c>
      <c r="E74" t="n">
        <v>7.09</v>
      </c>
      <c r="F74" t="n">
        <v>4.09</v>
      </c>
      <c r="G74" t="n">
        <v>61.37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57.82</v>
      </c>
      <c r="Q74" t="n">
        <v>203.56</v>
      </c>
      <c r="R74" t="n">
        <v>15.59</v>
      </c>
      <c r="S74" t="n">
        <v>13.05</v>
      </c>
      <c r="T74" t="n">
        <v>977.78</v>
      </c>
      <c r="U74" t="n">
        <v>0.84</v>
      </c>
      <c r="V74" t="n">
        <v>0.91</v>
      </c>
      <c r="W74" t="n">
        <v>0.06</v>
      </c>
      <c r="X74" t="n">
        <v>0.05</v>
      </c>
      <c r="Y74" t="n">
        <v>1</v>
      </c>
      <c r="Z74" t="n">
        <v>10</v>
      </c>
      <c r="AA74" t="n">
        <v>95.57151749771697</v>
      </c>
      <c r="AB74" t="n">
        <v>130.7651665581012</v>
      </c>
      <c r="AC74" t="n">
        <v>118.2851225918947</v>
      </c>
      <c r="AD74" t="n">
        <v>95571.51749771697</v>
      </c>
      <c r="AE74" t="n">
        <v>130765.1665581012</v>
      </c>
      <c r="AF74" t="n">
        <v>4.546303530155417e-06</v>
      </c>
      <c r="AG74" t="n">
        <v>10</v>
      </c>
      <c r="AH74" t="n">
        <v>118285.1225918947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14.095</v>
      </c>
      <c r="E75" t="n">
        <v>7.09</v>
      </c>
      <c r="F75" t="n">
        <v>4.09</v>
      </c>
      <c r="G75" t="n">
        <v>61.41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57.49</v>
      </c>
      <c r="Q75" t="n">
        <v>203.56</v>
      </c>
      <c r="R75" t="n">
        <v>15.73</v>
      </c>
      <c r="S75" t="n">
        <v>13.05</v>
      </c>
      <c r="T75" t="n">
        <v>1050.66</v>
      </c>
      <c r="U75" t="n">
        <v>0.83</v>
      </c>
      <c r="V75" t="n">
        <v>0.91</v>
      </c>
      <c r="W75" t="n">
        <v>0.06</v>
      </c>
      <c r="X75" t="n">
        <v>0.05</v>
      </c>
      <c r="Y75" t="n">
        <v>1</v>
      </c>
      <c r="Z75" t="n">
        <v>10</v>
      </c>
      <c r="AA75" t="n">
        <v>95.45484202426914</v>
      </c>
      <c r="AB75" t="n">
        <v>130.6055260279714</v>
      </c>
      <c r="AC75" t="n">
        <v>118.1407179299035</v>
      </c>
      <c r="AD75" t="n">
        <v>95454.84202426914</v>
      </c>
      <c r="AE75" t="n">
        <v>130605.5260279714</v>
      </c>
      <c r="AF75" t="n">
        <v>4.544336843050585e-06</v>
      </c>
      <c r="AG75" t="n">
        <v>10</v>
      </c>
      <c r="AH75" t="n">
        <v>118140.7179299035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14.0735</v>
      </c>
      <c r="E76" t="n">
        <v>7.11</v>
      </c>
      <c r="F76" t="n">
        <v>4.11</v>
      </c>
      <c r="G76" t="n">
        <v>61.58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57.28</v>
      </c>
      <c r="Q76" t="n">
        <v>203.57</v>
      </c>
      <c r="R76" t="n">
        <v>16.07</v>
      </c>
      <c r="S76" t="n">
        <v>13.05</v>
      </c>
      <c r="T76" t="n">
        <v>1222.32</v>
      </c>
      <c r="U76" t="n">
        <v>0.8100000000000001</v>
      </c>
      <c r="V76" t="n">
        <v>0.91</v>
      </c>
      <c r="W76" t="n">
        <v>0.06</v>
      </c>
      <c r="X76" t="n">
        <v>0.06</v>
      </c>
      <c r="Y76" t="n">
        <v>1</v>
      </c>
      <c r="Z76" t="n">
        <v>10</v>
      </c>
      <c r="AA76" t="n">
        <v>95.42355401481106</v>
      </c>
      <c r="AB76" t="n">
        <v>130.5627163931013</v>
      </c>
      <c r="AC76" t="n">
        <v>118.1019939865017</v>
      </c>
      <c r="AD76" t="n">
        <v>95423.55401481106</v>
      </c>
      <c r="AE76" t="n">
        <v>130562.7163931013</v>
      </c>
      <c r="AF76" t="n">
        <v>4.537405077025357e-06</v>
      </c>
      <c r="AG76" t="n">
        <v>10</v>
      </c>
      <c r="AH76" t="n">
        <v>118101.9939865017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14.0707</v>
      </c>
      <c r="E77" t="n">
        <v>7.11</v>
      </c>
      <c r="F77" t="n">
        <v>4.11</v>
      </c>
      <c r="G77" t="n">
        <v>61.6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57.02</v>
      </c>
      <c r="Q77" t="n">
        <v>203.56</v>
      </c>
      <c r="R77" t="n">
        <v>16.11</v>
      </c>
      <c r="S77" t="n">
        <v>13.05</v>
      </c>
      <c r="T77" t="n">
        <v>1237.76</v>
      </c>
      <c r="U77" t="n">
        <v>0.8100000000000001</v>
      </c>
      <c r="V77" t="n">
        <v>0.91</v>
      </c>
      <c r="W77" t="n">
        <v>0.06</v>
      </c>
      <c r="X77" t="n">
        <v>0.07000000000000001</v>
      </c>
      <c r="Y77" t="n">
        <v>1</v>
      </c>
      <c r="Z77" t="n">
        <v>10</v>
      </c>
      <c r="AA77" t="n">
        <v>95.32790335016742</v>
      </c>
      <c r="AB77" t="n">
        <v>130.4318429339264</v>
      </c>
      <c r="AC77" t="n">
        <v>117.9836109065884</v>
      </c>
      <c r="AD77" t="n">
        <v>95327.90335016741</v>
      </c>
      <c r="AE77" t="n">
        <v>130431.8429339264</v>
      </c>
      <c r="AF77" t="n">
        <v>4.536502335403467e-06</v>
      </c>
      <c r="AG77" t="n">
        <v>10</v>
      </c>
      <c r="AH77" t="n">
        <v>117983.6109065884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14.0691</v>
      </c>
      <c r="E78" t="n">
        <v>7.11</v>
      </c>
      <c r="F78" t="n">
        <v>4.11</v>
      </c>
      <c r="G78" t="n">
        <v>61.61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56.78</v>
      </c>
      <c r="Q78" t="n">
        <v>203.57</v>
      </c>
      <c r="R78" t="n">
        <v>16.14</v>
      </c>
      <c r="S78" t="n">
        <v>13.05</v>
      </c>
      <c r="T78" t="n">
        <v>1256.91</v>
      </c>
      <c r="U78" t="n">
        <v>0.8100000000000001</v>
      </c>
      <c r="V78" t="n">
        <v>0.91</v>
      </c>
      <c r="W78" t="n">
        <v>0.06</v>
      </c>
      <c r="X78" t="n">
        <v>0.07000000000000001</v>
      </c>
      <c r="Y78" t="n">
        <v>1</v>
      </c>
      <c r="Z78" t="n">
        <v>10</v>
      </c>
      <c r="AA78" t="n">
        <v>95.23786396295613</v>
      </c>
      <c r="AB78" t="n">
        <v>130.3086470720866</v>
      </c>
      <c r="AC78" t="n">
        <v>117.872172684896</v>
      </c>
      <c r="AD78" t="n">
        <v>95237.86396295612</v>
      </c>
      <c r="AE78" t="n">
        <v>130308.6470720865</v>
      </c>
      <c r="AF78" t="n">
        <v>4.535986483048102e-06</v>
      </c>
      <c r="AG78" t="n">
        <v>10</v>
      </c>
      <c r="AH78" t="n">
        <v>117872.172684896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14.2264</v>
      </c>
      <c r="E79" t="n">
        <v>7.03</v>
      </c>
      <c r="F79" t="n">
        <v>4.08</v>
      </c>
      <c r="G79" t="n">
        <v>81.55</v>
      </c>
      <c r="H79" t="n">
        <v>1.24</v>
      </c>
      <c r="I79" t="n">
        <v>3</v>
      </c>
      <c r="J79" t="n">
        <v>289.71</v>
      </c>
      <c r="K79" t="n">
        <v>59.19</v>
      </c>
      <c r="L79" t="n">
        <v>20.25</v>
      </c>
      <c r="M79" t="n">
        <v>1</v>
      </c>
      <c r="N79" t="n">
        <v>80.27</v>
      </c>
      <c r="O79" t="n">
        <v>35965.33</v>
      </c>
      <c r="P79" t="n">
        <v>56.18</v>
      </c>
      <c r="Q79" t="n">
        <v>203.56</v>
      </c>
      <c r="R79" t="n">
        <v>15.15</v>
      </c>
      <c r="S79" t="n">
        <v>13.05</v>
      </c>
      <c r="T79" t="n">
        <v>766.92</v>
      </c>
      <c r="U79" t="n">
        <v>0.86</v>
      </c>
      <c r="V79" t="n">
        <v>0.92</v>
      </c>
      <c r="W79" t="n">
        <v>0.06</v>
      </c>
      <c r="X79" t="n">
        <v>0.04</v>
      </c>
      <c r="Y79" t="n">
        <v>1</v>
      </c>
      <c r="Z79" t="n">
        <v>10</v>
      </c>
      <c r="AA79" t="n">
        <v>94.71967687335433</v>
      </c>
      <c r="AB79" t="n">
        <v>129.5996406352928</v>
      </c>
      <c r="AC79" t="n">
        <v>117.2308328273328</v>
      </c>
      <c r="AD79" t="n">
        <v>94719.67687335433</v>
      </c>
      <c r="AE79" t="n">
        <v>129599.6406352928</v>
      </c>
      <c r="AF79" t="n">
        <v>4.586701217735001e-06</v>
      </c>
      <c r="AG79" t="n">
        <v>10</v>
      </c>
      <c r="AH79" t="n">
        <v>117230.8328273328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14.2366</v>
      </c>
      <c r="E80" t="n">
        <v>7.02</v>
      </c>
      <c r="F80" t="n">
        <v>4.07</v>
      </c>
      <c r="G80" t="n">
        <v>81.45</v>
      </c>
      <c r="H80" t="n">
        <v>1.26</v>
      </c>
      <c r="I80" t="n">
        <v>3</v>
      </c>
      <c r="J80" t="n">
        <v>290.22</v>
      </c>
      <c r="K80" t="n">
        <v>59.19</v>
      </c>
      <c r="L80" t="n">
        <v>20.5</v>
      </c>
      <c r="M80" t="n">
        <v>1</v>
      </c>
      <c r="N80" t="n">
        <v>80.53</v>
      </c>
      <c r="O80" t="n">
        <v>36028.03</v>
      </c>
      <c r="P80" t="n">
        <v>56.28</v>
      </c>
      <c r="Q80" t="n">
        <v>203.56</v>
      </c>
      <c r="R80" t="n">
        <v>14.97</v>
      </c>
      <c r="S80" t="n">
        <v>13.05</v>
      </c>
      <c r="T80" t="n">
        <v>676.24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94.73471086479398</v>
      </c>
      <c r="AB80" t="n">
        <v>129.6202108056334</v>
      </c>
      <c r="AC80" t="n">
        <v>117.2494398094866</v>
      </c>
      <c r="AD80" t="n">
        <v>94734.71086479397</v>
      </c>
      <c r="AE80" t="n">
        <v>129620.2108056334</v>
      </c>
      <c r="AF80" t="n">
        <v>4.589989776500458e-06</v>
      </c>
      <c r="AG80" t="n">
        <v>10</v>
      </c>
      <c r="AH80" t="n">
        <v>117249.4398094866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14.2433</v>
      </c>
      <c r="E81" t="n">
        <v>7.02</v>
      </c>
      <c r="F81" t="n">
        <v>4.07</v>
      </c>
      <c r="G81" t="n">
        <v>81.38</v>
      </c>
      <c r="H81" t="n">
        <v>1.27</v>
      </c>
      <c r="I81" t="n">
        <v>3</v>
      </c>
      <c r="J81" t="n">
        <v>290.73</v>
      </c>
      <c r="K81" t="n">
        <v>59.19</v>
      </c>
      <c r="L81" t="n">
        <v>20.75</v>
      </c>
      <c r="M81" t="n">
        <v>1</v>
      </c>
      <c r="N81" t="n">
        <v>80.79000000000001</v>
      </c>
      <c r="O81" t="n">
        <v>36090.84</v>
      </c>
      <c r="P81" t="n">
        <v>56.29</v>
      </c>
      <c r="Q81" t="n">
        <v>203.56</v>
      </c>
      <c r="R81" t="n">
        <v>14.86</v>
      </c>
      <c r="S81" t="n">
        <v>13.05</v>
      </c>
      <c r="T81" t="n">
        <v>619.48</v>
      </c>
      <c r="U81" t="n">
        <v>0.88</v>
      </c>
      <c r="V81" t="n">
        <v>0.92</v>
      </c>
      <c r="W81" t="n">
        <v>0.06</v>
      </c>
      <c r="X81" t="n">
        <v>0.03</v>
      </c>
      <c r="Y81" t="n">
        <v>1</v>
      </c>
      <c r="Z81" t="n">
        <v>10</v>
      </c>
      <c r="AA81" t="n">
        <v>94.72725740599067</v>
      </c>
      <c r="AB81" t="n">
        <v>129.6100126544753</v>
      </c>
      <c r="AC81" t="n">
        <v>117.2402149555618</v>
      </c>
      <c r="AD81" t="n">
        <v>94727.25740599068</v>
      </c>
      <c r="AE81" t="n">
        <v>129610.0126544753</v>
      </c>
      <c r="AF81" t="n">
        <v>4.592149908238553e-06</v>
      </c>
      <c r="AG81" t="n">
        <v>10</v>
      </c>
      <c r="AH81" t="n">
        <v>117240.2149555618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14.2445</v>
      </c>
      <c r="E82" t="n">
        <v>7.02</v>
      </c>
      <c r="F82" t="n">
        <v>4.07</v>
      </c>
      <c r="G82" t="n">
        <v>81.37</v>
      </c>
      <c r="H82" t="n">
        <v>1.28</v>
      </c>
      <c r="I82" t="n">
        <v>3</v>
      </c>
      <c r="J82" t="n">
        <v>291.24</v>
      </c>
      <c r="K82" t="n">
        <v>59.19</v>
      </c>
      <c r="L82" t="n">
        <v>21</v>
      </c>
      <c r="M82" t="n">
        <v>1</v>
      </c>
      <c r="N82" t="n">
        <v>81.05</v>
      </c>
      <c r="O82" t="n">
        <v>36153.75</v>
      </c>
      <c r="P82" t="n">
        <v>56.38</v>
      </c>
      <c r="Q82" t="n">
        <v>203.56</v>
      </c>
      <c r="R82" t="n">
        <v>14.87</v>
      </c>
      <c r="S82" t="n">
        <v>13.05</v>
      </c>
      <c r="T82" t="n">
        <v>627.11</v>
      </c>
      <c r="U82" t="n">
        <v>0.88</v>
      </c>
      <c r="V82" t="n">
        <v>0.92</v>
      </c>
      <c r="W82" t="n">
        <v>0.06</v>
      </c>
      <c r="X82" t="n">
        <v>0.03</v>
      </c>
      <c r="Y82" t="n">
        <v>1</v>
      </c>
      <c r="Z82" t="n">
        <v>10</v>
      </c>
      <c r="AA82" t="n">
        <v>94.75962248451695</v>
      </c>
      <c r="AB82" t="n">
        <v>129.6542959827614</v>
      </c>
      <c r="AC82" t="n">
        <v>117.2802719451484</v>
      </c>
      <c r="AD82" t="n">
        <v>94759.62248451695</v>
      </c>
      <c r="AE82" t="n">
        <v>129654.2959827614</v>
      </c>
      <c r="AF82" t="n">
        <v>4.592536797505077e-06</v>
      </c>
      <c r="AG82" t="n">
        <v>10</v>
      </c>
      <c r="AH82" t="n">
        <v>117280.2719451484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14.2405</v>
      </c>
      <c r="E83" t="n">
        <v>7.02</v>
      </c>
      <c r="F83" t="n">
        <v>4.07</v>
      </c>
      <c r="G83" t="n">
        <v>81.41</v>
      </c>
      <c r="H83" t="n">
        <v>1.3</v>
      </c>
      <c r="I83" t="n">
        <v>3</v>
      </c>
      <c r="J83" t="n">
        <v>291.75</v>
      </c>
      <c r="K83" t="n">
        <v>59.19</v>
      </c>
      <c r="L83" t="n">
        <v>21.25</v>
      </c>
      <c r="M83" t="n">
        <v>1</v>
      </c>
      <c r="N83" t="n">
        <v>81.31</v>
      </c>
      <c r="O83" t="n">
        <v>36216.77</v>
      </c>
      <c r="P83" t="n">
        <v>56.7</v>
      </c>
      <c r="Q83" t="n">
        <v>203.56</v>
      </c>
      <c r="R83" t="n">
        <v>14.96</v>
      </c>
      <c r="S83" t="n">
        <v>13.05</v>
      </c>
      <c r="T83" t="n">
        <v>669</v>
      </c>
      <c r="U83" t="n">
        <v>0.87</v>
      </c>
      <c r="V83" t="n">
        <v>0.92</v>
      </c>
      <c r="W83" t="n">
        <v>0.06</v>
      </c>
      <c r="X83" t="n">
        <v>0.03</v>
      </c>
      <c r="Y83" t="n">
        <v>1</v>
      </c>
      <c r="Z83" t="n">
        <v>10</v>
      </c>
      <c r="AA83" t="n">
        <v>94.88864856517444</v>
      </c>
      <c r="AB83" t="n">
        <v>129.8308351585459</v>
      </c>
      <c r="AC83" t="n">
        <v>117.4399624697703</v>
      </c>
      <c r="AD83" t="n">
        <v>94888.64856517443</v>
      </c>
      <c r="AE83" t="n">
        <v>129830.8351585459</v>
      </c>
      <c r="AF83" t="n">
        <v>4.591247166616662e-06</v>
      </c>
      <c r="AG83" t="n">
        <v>10</v>
      </c>
      <c r="AH83" t="n">
        <v>117439.9624697703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14.2321</v>
      </c>
      <c r="E84" t="n">
        <v>7.03</v>
      </c>
      <c r="F84" t="n">
        <v>4.07</v>
      </c>
      <c r="G84" t="n">
        <v>81.48999999999999</v>
      </c>
      <c r="H84" t="n">
        <v>1.31</v>
      </c>
      <c r="I84" t="n">
        <v>3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56.74</v>
      </c>
      <c r="Q84" t="n">
        <v>203.56</v>
      </c>
      <c r="R84" t="n">
        <v>15.1</v>
      </c>
      <c r="S84" t="n">
        <v>13.05</v>
      </c>
      <c r="T84" t="n">
        <v>741.35</v>
      </c>
      <c r="U84" t="n">
        <v>0.86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94.91818021532626</v>
      </c>
      <c r="AB84" t="n">
        <v>129.871241665128</v>
      </c>
      <c r="AC84" t="n">
        <v>117.4765126360751</v>
      </c>
      <c r="AD84" t="n">
        <v>94918.18021532625</v>
      </c>
      <c r="AE84" t="n">
        <v>129871.241665128</v>
      </c>
      <c r="AF84" t="n">
        <v>4.588538941750992e-06</v>
      </c>
      <c r="AG84" t="n">
        <v>10</v>
      </c>
      <c r="AH84" t="n">
        <v>117476.5126360751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14.2225</v>
      </c>
      <c r="E85" t="n">
        <v>7.03</v>
      </c>
      <c r="F85" t="n">
        <v>4.08</v>
      </c>
      <c r="G85" t="n">
        <v>81.59</v>
      </c>
      <c r="H85" t="n">
        <v>1.32</v>
      </c>
      <c r="I85" t="n">
        <v>3</v>
      </c>
      <c r="J85" t="n">
        <v>292.77</v>
      </c>
      <c r="K85" t="n">
        <v>59.19</v>
      </c>
      <c r="L85" t="n">
        <v>21.75</v>
      </c>
      <c r="M85" t="n">
        <v>1</v>
      </c>
      <c r="N85" t="n">
        <v>81.83</v>
      </c>
      <c r="O85" t="n">
        <v>36343.13</v>
      </c>
      <c r="P85" t="n">
        <v>56.85</v>
      </c>
      <c r="Q85" t="n">
        <v>203.56</v>
      </c>
      <c r="R85" t="n">
        <v>15.28</v>
      </c>
      <c r="S85" t="n">
        <v>13.05</v>
      </c>
      <c r="T85" t="n">
        <v>828.34</v>
      </c>
      <c r="U85" t="n">
        <v>0.85</v>
      </c>
      <c r="V85" t="n">
        <v>0.92</v>
      </c>
      <c r="W85" t="n">
        <v>0.06</v>
      </c>
      <c r="X85" t="n">
        <v>0.04</v>
      </c>
      <c r="Y85" t="n">
        <v>1</v>
      </c>
      <c r="Z85" t="n">
        <v>10</v>
      </c>
      <c r="AA85" t="n">
        <v>94.98260718681189</v>
      </c>
      <c r="AB85" t="n">
        <v>129.959393489832</v>
      </c>
      <c r="AC85" t="n">
        <v>117.5562513743512</v>
      </c>
      <c r="AD85" t="n">
        <v>94982.60718681189</v>
      </c>
      <c r="AE85" t="n">
        <v>129959.393489832</v>
      </c>
      <c r="AF85" t="n">
        <v>4.585443827618797e-06</v>
      </c>
      <c r="AG85" t="n">
        <v>10</v>
      </c>
      <c r="AH85" t="n">
        <v>117556.2513743513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14.2219</v>
      </c>
      <c r="E86" t="n">
        <v>7.03</v>
      </c>
      <c r="F86" t="n">
        <v>4.08</v>
      </c>
      <c r="G86" t="n">
        <v>81.59</v>
      </c>
      <c r="H86" t="n">
        <v>1.34</v>
      </c>
      <c r="I86" t="n">
        <v>3</v>
      </c>
      <c r="J86" t="n">
        <v>293.29</v>
      </c>
      <c r="K86" t="n">
        <v>59.19</v>
      </c>
      <c r="L86" t="n">
        <v>22</v>
      </c>
      <c r="M86" t="n">
        <v>1</v>
      </c>
      <c r="N86" t="n">
        <v>82.09</v>
      </c>
      <c r="O86" t="n">
        <v>36406.47</v>
      </c>
      <c r="P86" t="n">
        <v>56.89</v>
      </c>
      <c r="Q86" t="n">
        <v>203.56</v>
      </c>
      <c r="R86" t="n">
        <v>15.24</v>
      </c>
      <c r="S86" t="n">
        <v>13.05</v>
      </c>
      <c r="T86" t="n">
        <v>809.37</v>
      </c>
      <c r="U86" t="n">
        <v>0.86</v>
      </c>
      <c r="V86" t="n">
        <v>0.92</v>
      </c>
      <c r="W86" t="n">
        <v>0.06</v>
      </c>
      <c r="X86" t="n">
        <v>0.04</v>
      </c>
      <c r="Y86" t="n">
        <v>1</v>
      </c>
      <c r="Z86" t="n">
        <v>10</v>
      </c>
      <c r="AA86" t="n">
        <v>94.99893464710384</v>
      </c>
      <c r="AB86" t="n">
        <v>129.9817334413202</v>
      </c>
      <c r="AC86" t="n">
        <v>117.5764592322237</v>
      </c>
      <c r="AD86" t="n">
        <v>94998.93464710384</v>
      </c>
      <c r="AE86" t="n">
        <v>129981.7334413201</v>
      </c>
      <c r="AF86" t="n">
        <v>4.585250382985535e-06</v>
      </c>
      <c r="AG86" t="n">
        <v>10</v>
      </c>
      <c r="AH86" t="n">
        <v>117576.4592322237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14.2332</v>
      </c>
      <c r="E87" t="n">
        <v>7.03</v>
      </c>
      <c r="F87" t="n">
        <v>4.07</v>
      </c>
      <c r="G87" t="n">
        <v>81.48</v>
      </c>
      <c r="H87" t="n">
        <v>1.35</v>
      </c>
      <c r="I87" t="n">
        <v>3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56.9</v>
      </c>
      <c r="Q87" t="n">
        <v>203.56</v>
      </c>
      <c r="R87" t="n">
        <v>15.04</v>
      </c>
      <c r="S87" t="n">
        <v>13.05</v>
      </c>
      <c r="T87" t="n">
        <v>711.05</v>
      </c>
      <c r="U87" t="n">
        <v>0.87</v>
      </c>
      <c r="V87" t="n">
        <v>0.92</v>
      </c>
      <c r="W87" t="n">
        <v>0.06</v>
      </c>
      <c r="X87" t="n">
        <v>0.03</v>
      </c>
      <c r="Y87" t="n">
        <v>1</v>
      </c>
      <c r="Z87" t="n">
        <v>10</v>
      </c>
      <c r="AA87" t="n">
        <v>94.97748855344845</v>
      </c>
      <c r="AB87" t="n">
        <v>129.952389949846</v>
      </c>
      <c r="AC87" t="n">
        <v>117.549916242392</v>
      </c>
      <c r="AD87" t="n">
        <v>94977.48855344845</v>
      </c>
      <c r="AE87" t="n">
        <v>129952.389949846</v>
      </c>
      <c r="AF87" t="n">
        <v>4.588893590245307e-06</v>
      </c>
      <c r="AG87" t="n">
        <v>10</v>
      </c>
      <c r="AH87" t="n">
        <v>117549.916242392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14.2399</v>
      </c>
      <c r="E88" t="n">
        <v>7.02</v>
      </c>
      <c r="F88" t="n">
        <v>4.07</v>
      </c>
      <c r="G88" t="n">
        <v>81.42</v>
      </c>
      <c r="H88" t="n">
        <v>1.36</v>
      </c>
      <c r="I88" t="n">
        <v>3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56.83</v>
      </c>
      <c r="Q88" t="n">
        <v>203.56</v>
      </c>
      <c r="R88" t="n">
        <v>14.91</v>
      </c>
      <c r="S88" t="n">
        <v>13.05</v>
      </c>
      <c r="T88" t="n">
        <v>647.14</v>
      </c>
      <c r="U88" t="n">
        <v>0.88</v>
      </c>
      <c r="V88" t="n">
        <v>0.92</v>
      </c>
      <c r="W88" t="n">
        <v>0.06</v>
      </c>
      <c r="X88" t="n">
        <v>0.03</v>
      </c>
      <c r="Y88" t="n">
        <v>1</v>
      </c>
      <c r="Z88" t="n">
        <v>10</v>
      </c>
      <c r="AA88" t="n">
        <v>94.93934607030995</v>
      </c>
      <c r="AB88" t="n">
        <v>129.9002017216883</v>
      </c>
      <c r="AC88" t="n">
        <v>117.502708785483</v>
      </c>
      <c r="AD88" t="n">
        <v>94939.34607030996</v>
      </c>
      <c r="AE88" t="n">
        <v>129900.2017216883</v>
      </c>
      <c r="AF88" t="n">
        <v>4.5910537219834e-06</v>
      </c>
      <c r="AG88" t="n">
        <v>10</v>
      </c>
      <c r="AH88" t="n">
        <v>117502.708785483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14.2422</v>
      </c>
      <c r="E89" t="n">
        <v>7.02</v>
      </c>
      <c r="F89" t="n">
        <v>4.07</v>
      </c>
      <c r="G89" t="n">
        <v>81.39</v>
      </c>
      <c r="H89" t="n">
        <v>1.37</v>
      </c>
      <c r="I89" t="n">
        <v>3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56.78</v>
      </c>
      <c r="Q89" t="n">
        <v>203.56</v>
      </c>
      <c r="R89" t="n">
        <v>14.92</v>
      </c>
      <c r="S89" t="n">
        <v>13.05</v>
      </c>
      <c r="T89" t="n">
        <v>649.86</v>
      </c>
      <c r="U89" t="n">
        <v>0.87</v>
      </c>
      <c r="V89" t="n">
        <v>0.92</v>
      </c>
      <c r="W89" t="n">
        <v>0.06</v>
      </c>
      <c r="X89" t="n">
        <v>0.03</v>
      </c>
      <c r="Y89" t="n">
        <v>1</v>
      </c>
      <c r="Z89" t="n">
        <v>10</v>
      </c>
      <c r="AA89" t="n">
        <v>94.91633743683363</v>
      </c>
      <c r="AB89" t="n">
        <v>129.8687202942968</v>
      </c>
      <c r="AC89" t="n">
        <v>117.4742319013372</v>
      </c>
      <c r="AD89" t="n">
        <v>94916.33743683362</v>
      </c>
      <c r="AE89" t="n">
        <v>129868.7202942968</v>
      </c>
      <c r="AF89" t="n">
        <v>4.591795259744239e-06</v>
      </c>
      <c r="AG89" t="n">
        <v>10</v>
      </c>
      <c r="AH89" t="n">
        <v>117474.2319013372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14.2377</v>
      </c>
      <c r="E90" t="n">
        <v>7.02</v>
      </c>
      <c r="F90" t="n">
        <v>4.07</v>
      </c>
      <c r="G90" t="n">
        <v>81.44</v>
      </c>
      <c r="H90" t="n">
        <v>1.39</v>
      </c>
      <c r="I90" t="n">
        <v>3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56.77</v>
      </c>
      <c r="Q90" t="n">
        <v>203.56</v>
      </c>
      <c r="R90" t="n">
        <v>15</v>
      </c>
      <c r="S90" t="n">
        <v>13.05</v>
      </c>
      <c r="T90" t="n">
        <v>689.26</v>
      </c>
      <c r="U90" t="n">
        <v>0.87</v>
      </c>
      <c r="V90" t="n">
        <v>0.92</v>
      </c>
      <c r="W90" t="n">
        <v>0.06</v>
      </c>
      <c r="X90" t="n">
        <v>0.03</v>
      </c>
      <c r="Y90" t="n">
        <v>1</v>
      </c>
      <c r="Z90" t="n">
        <v>10</v>
      </c>
      <c r="AA90" t="n">
        <v>94.92014780907169</v>
      </c>
      <c r="AB90" t="n">
        <v>129.8739338136946</v>
      </c>
      <c r="AC90" t="n">
        <v>117.478947849761</v>
      </c>
      <c r="AD90" t="n">
        <v>94920.1478090717</v>
      </c>
      <c r="AE90" t="n">
        <v>129873.9338136946</v>
      </c>
      <c r="AF90" t="n">
        <v>4.590344424994773e-06</v>
      </c>
      <c r="AG90" t="n">
        <v>10</v>
      </c>
      <c r="AH90" t="n">
        <v>117478.947849761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14.2281</v>
      </c>
      <c r="E91" t="n">
        <v>7.03</v>
      </c>
      <c r="F91" t="n">
        <v>4.08</v>
      </c>
      <c r="G91" t="n">
        <v>81.53</v>
      </c>
      <c r="H91" t="n">
        <v>1.4</v>
      </c>
      <c r="I91" t="n">
        <v>3</v>
      </c>
      <c r="J91" t="n">
        <v>295.87</v>
      </c>
      <c r="K91" t="n">
        <v>59.19</v>
      </c>
      <c r="L91" t="n">
        <v>23.25</v>
      </c>
      <c r="M91" t="n">
        <v>1</v>
      </c>
      <c r="N91" t="n">
        <v>83.43000000000001</v>
      </c>
      <c r="O91" t="n">
        <v>36724.83</v>
      </c>
      <c r="P91" t="n">
        <v>56.77</v>
      </c>
      <c r="Q91" t="n">
        <v>203.56</v>
      </c>
      <c r="R91" t="n">
        <v>15.15</v>
      </c>
      <c r="S91" t="n">
        <v>13.05</v>
      </c>
      <c r="T91" t="n">
        <v>763.15</v>
      </c>
      <c r="U91" t="n">
        <v>0.86</v>
      </c>
      <c r="V91" t="n">
        <v>0.92</v>
      </c>
      <c r="W91" t="n">
        <v>0.06</v>
      </c>
      <c r="X91" t="n">
        <v>0.04</v>
      </c>
      <c r="Y91" t="n">
        <v>1</v>
      </c>
      <c r="Z91" t="n">
        <v>10</v>
      </c>
      <c r="AA91" t="n">
        <v>94.94247799008598</v>
      </c>
      <c r="AB91" t="n">
        <v>129.9044869524964</v>
      </c>
      <c r="AC91" t="n">
        <v>117.5065850398772</v>
      </c>
      <c r="AD91" t="n">
        <v>94942.47799008597</v>
      </c>
      <c r="AE91" t="n">
        <v>129904.4869524964</v>
      </c>
      <c r="AF91" t="n">
        <v>4.587249310862577e-06</v>
      </c>
      <c r="AG91" t="n">
        <v>10</v>
      </c>
      <c r="AH91" t="n">
        <v>117506.5850398772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14.2191</v>
      </c>
      <c r="E92" t="n">
        <v>7.03</v>
      </c>
      <c r="F92" t="n">
        <v>4.08</v>
      </c>
      <c r="G92" t="n">
        <v>81.62</v>
      </c>
      <c r="H92" t="n">
        <v>1.41</v>
      </c>
      <c r="I92" t="n">
        <v>3</v>
      </c>
      <c r="J92" t="n">
        <v>296.39</v>
      </c>
      <c r="K92" t="n">
        <v>59.19</v>
      </c>
      <c r="L92" t="n">
        <v>23.5</v>
      </c>
      <c r="M92" t="n">
        <v>1</v>
      </c>
      <c r="N92" t="n">
        <v>83.69</v>
      </c>
      <c r="O92" t="n">
        <v>36788.84</v>
      </c>
      <c r="P92" t="n">
        <v>56.75</v>
      </c>
      <c r="Q92" t="n">
        <v>203.56</v>
      </c>
      <c r="R92" t="n">
        <v>15.33</v>
      </c>
      <c r="S92" t="n">
        <v>13.05</v>
      </c>
      <c r="T92" t="n">
        <v>852.77</v>
      </c>
      <c r="U92" t="n">
        <v>0.85</v>
      </c>
      <c r="V92" t="n">
        <v>0.92</v>
      </c>
      <c r="W92" t="n">
        <v>0.06</v>
      </c>
      <c r="X92" t="n">
        <v>0.04</v>
      </c>
      <c r="Y92" t="n">
        <v>1</v>
      </c>
      <c r="Z92" t="n">
        <v>10</v>
      </c>
      <c r="AA92" t="n">
        <v>94.95012524895658</v>
      </c>
      <c r="AB92" t="n">
        <v>129.9149502694565</v>
      </c>
      <c r="AC92" t="n">
        <v>117.5160497525519</v>
      </c>
      <c r="AD92" t="n">
        <v>94950.12524895658</v>
      </c>
      <c r="AE92" t="n">
        <v>129914.9502694564</v>
      </c>
      <c r="AF92" t="n">
        <v>4.584347641363645e-06</v>
      </c>
      <c r="AG92" t="n">
        <v>10</v>
      </c>
      <c r="AH92" t="n">
        <v>117516.0497525519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14.2219</v>
      </c>
      <c r="E93" t="n">
        <v>7.03</v>
      </c>
      <c r="F93" t="n">
        <v>4.08</v>
      </c>
      <c r="G93" t="n">
        <v>81.59</v>
      </c>
      <c r="H93" t="n">
        <v>1.42</v>
      </c>
      <c r="I93" t="n">
        <v>3</v>
      </c>
      <c r="J93" t="n">
        <v>296.91</v>
      </c>
      <c r="K93" t="n">
        <v>59.19</v>
      </c>
      <c r="L93" t="n">
        <v>23.75</v>
      </c>
      <c r="M93" t="n">
        <v>1</v>
      </c>
      <c r="N93" t="n">
        <v>83.95999999999999</v>
      </c>
      <c r="O93" t="n">
        <v>36852.96</v>
      </c>
      <c r="P93" t="n">
        <v>56.66</v>
      </c>
      <c r="Q93" t="n">
        <v>203.56</v>
      </c>
      <c r="R93" t="n">
        <v>15.23</v>
      </c>
      <c r="S93" t="n">
        <v>13.05</v>
      </c>
      <c r="T93" t="n">
        <v>805.47</v>
      </c>
      <c r="U93" t="n">
        <v>0.86</v>
      </c>
      <c r="V93" t="n">
        <v>0.92</v>
      </c>
      <c r="W93" t="n">
        <v>0.06</v>
      </c>
      <c r="X93" t="n">
        <v>0.04</v>
      </c>
      <c r="Y93" t="n">
        <v>1</v>
      </c>
      <c r="Z93" t="n">
        <v>10</v>
      </c>
      <c r="AA93" t="n">
        <v>94.91092597945743</v>
      </c>
      <c r="AB93" t="n">
        <v>129.861316099578</v>
      </c>
      <c r="AC93" t="n">
        <v>117.4675343525706</v>
      </c>
      <c r="AD93" t="n">
        <v>94910.92597945743</v>
      </c>
      <c r="AE93" t="n">
        <v>129861.316099578</v>
      </c>
      <c r="AF93" t="n">
        <v>4.585250382985535e-06</v>
      </c>
      <c r="AG93" t="n">
        <v>10</v>
      </c>
      <c r="AH93" t="n">
        <v>117467.5343525706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14.2214</v>
      </c>
      <c r="E94" t="n">
        <v>7.03</v>
      </c>
      <c r="F94" t="n">
        <v>4.08</v>
      </c>
      <c r="G94" t="n">
        <v>81.59999999999999</v>
      </c>
      <c r="H94" t="n">
        <v>1.44</v>
      </c>
      <c r="I94" t="n">
        <v>3</v>
      </c>
      <c r="J94" t="n">
        <v>297.43</v>
      </c>
      <c r="K94" t="n">
        <v>59.19</v>
      </c>
      <c r="L94" t="n">
        <v>24</v>
      </c>
      <c r="M94" t="n">
        <v>0</v>
      </c>
      <c r="N94" t="n">
        <v>84.23999999999999</v>
      </c>
      <c r="O94" t="n">
        <v>36917.19</v>
      </c>
      <c r="P94" t="n">
        <v>56.72</v>
      </c>
      <c r="Q94" t="n">
        <v>203.56</v>
      </c>
      <c r="R94" t="n">
        <v>15.2</v>
      </c>
      <c r="S94" t="n">
        <v>13.05</v>
      </c>
      <c r="T94" t="n">
        <v>791.41</v>
      </c>
      <c r="U94" t="n">
        <v>0.86</v>
      </c>
      <c r="V94" t="n">
        <v>0.92</v>
      </c>
      <c r="W94" t="n">
        <v>0.06</v>
      </c>
      <c r="X94" t="n">
        <v>0.04</v>
      </c>
      <c r="Y94" t="n">
        <v>1</v>
      </c>
      <c r="Z94" t="n">
        <v>10</v>
      </c>
      <c r="AA94" t="n">
        <v>94.93473441679743</v>
      </c>
      <c r="AB94" t="n">
        <v>129.8938918539007</v>
      </c>
      <c r="AC94" t="n">
        <v>117.4970011226211</v>
      </c>
      <c r="AD94" t="n">
        <v>94934.73441679742</v>
      </c>
      <c r="AE94" t="n">
        <v>129893.8918539007</v>
      </c>
      <c r="AF94" t="n">
        <v>4.585089179124484e-06</v>
      </c>
      <c r="AG94" t="n">
        <v>10</v>
      </c>
      <c r="AH94" t="n">
        <v>117497.0011226211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11.8503</v>
      </c>
      <c r="E2" t="n">
        <v>8.44</v>
      </c>
      <c r="F2" t="n">
        <v>4.88</v>
      </c>
      <c r="G2" t="n">
        <v>6.97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56.72</v>
      </c>
      <c r="Q2" t="n">
        <v>203.64</v>
      </c>
      <c r="R2" t="n">
        <v>40.28</v>
      </c>
      <c r="S2" t="n">
        <v>13.05</v>
      </c>
      <c r="T2" t="n">
        <v>13135.36</v>
      </c>
      <c r="U2" t="n">
        <v>0.32</v>
      </c>
      <c r="V2" t="n">
        <v>0.77</v>
      </c>
      <c r="W2" t="n">
        <v>0.12</v>
      </c>
      <c r="X2" t="n">
        <v>0.84</v>
      </c>
      <c r="Y2" t="n">
        <v>1</v>
      </c>
      <c r="Z2" t="n">
        <v>10</v>
      </c>
      <c r="AA2" t="n">
        <v>104.9992872564558</v>
      </c>
      <c r="AB2" t="n">
        <v>143.6646570658486</v>
      </c>
      <c r="AC2" t="n">
        <v>129.9535038301354</v>
      </c>
      <c r="AD2" t="n">
        <v>104999.2872564558</v>
      </c>
      <c r="AE2" t="n">
        <v>143664.6570658486</v>
      </c>
      <c r="AF2" t="n">
        <v>3.941154942664716e-06</v>
      </c>
      <c r="AG2" t="n">
        <v>11</v>
      </c>
      <c r="AH2" t="n">
        <v>129953.5038301354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12.6143</v>
      </c>
      <c r="E3" t="n">
        <v>7.93</v>
      </c>
      <c r="F3" t="n">
        <v>4.67</v>
      </c>
      <c r="G3" t="n">
        <v>8.76</v>
      </c>
      <c r="H3" t="n">
        <v>0.15</v>
      </c>
      <c r="I3" t="n">
        <v>32</v>
      </c>
      <c r="J3" t="n">
        <v>150.78</v>
      </c>
      <c r="K3" t="n">
        <v>49.1</v>
      </c>
      <c r="L3" t="n">
        <v>1.25</v>
      </c>
      <c r="M3" t="n">
        <v>30</v>
      </c>
      <c r="N3" t="n">
        <v>25.44</v>
      </c>
      <c r="O3" t="n">
        <v>18830.65</v>
      </c>
      <c r="P3" t="n">
        <v>54.04</v>
      </c>
      <c r="Q3" t="n">
        <v>203.56</v>
      </c>
      <c r="R3" t="n">
        <v>33.82</v>
      </c>
      <c r="S3" t="n">
        <v>13.05</v>
      </c>
      <c r="T3" t="n">
        <v>9952.809999999999</v>
      </c>
      <c r="U3" t="n">
        <v>0.39</v>
      </c>
      <c r="V3" t="n">
        <v>0.8</v>
      </c>
      <c r="W3" t="n">
        <v>0.1</v>
      </c>
      <c r="X3" t="n">
        <v>0.63</v>
      </c>
      <c r="Y3" t="n">
        <v>1</v>
      </c>
      <c r="Z3" t="n">
        <v>10</v>
      </c>
      <c r="AA3" t="n">
        <v>101.9795303694184</v>
      </c>
      <c r="AB3" t="n">
        <v>139.5328924707346</v>
      </c>
      <c r="AC3" t="n">
        <v>126.2160690490098</v>
      </c>
      <c r="AD3" t="n">
        <v>101979.5303694184</v>
      </c>
      <c r="AE3" t="n">
        <v>139532.8924707346</v>
      </c>
      <c r="AF3" t="n">
        <v>4.195244913061738e-06</v>
      </c>
      <c r="AG3" t="n">
        <v>11</v>
      </c>
      <c r="AH3" t="n">
        <v>126216.0690490098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13.1353</v>
      </c>
      <c r="E4" t="n">
        <v>7.61</v>
      </c>
      <c r="F4" t="n">
        <v>4.54</v>
      </c>
      <c r="G4" t="n">
        <v>10.48</v>
      </c>
      <c r="H4" t="n">
        <v>0.18</v>
      </c>
      <c r="I4" t="n">
        <v>26</v>
      </c>
      <c r="J4" t="n">
        <v>151.13</v>
      </c>
      <c r="K4" t="n">
        <v>49.1</v>
      </c>
      <c r="L4" t="n">
        <v>1.5</v>
      </c>
      <c r="M4" t="n">
        <v>24</v>
      </c>
      <c r="N4" t="n">
        <v>25.54</v>
      </c>
      <c r="O4" t="n">
        <v>18873.58</v>
      </c>
      <c r="P4" t="n">
        <v>52.25</v>
      </c>
      <c r="Q4" t="n">
        <v>203.58</v>
      </c>
      <c r="R4" t="n">
        <v>29.74</v>
      </c>
      <c r="S4" t="n">
        <v>13.05</v>
      </c>
      <c r="T4" t="n">
        <v>7942.87</v>
      </c>
      <c r="U4" t="n">
        <v>0.44</v>
      </c>
      <c r="V4" t="n">
        <v>0.82</v>
      </c>
      <c r="W4" t="n">
        <v>0.09</v>
      </c>
      <c r="X4" t="n">
        <v>0.5</v>
      </c>
      <c r="Y4" t="n">
        <v>1</v>
      </c>
      <c r="Z4" t="n">
        <v>10</v>
      </c>
      <c r="AA4" t="n">
        <v>93.35709736801816</v>
      </c>
      <c r="AB4" t="n">
        <v>127.7352992433275</v>
      </c>
      <c r="AC4" t="n">
        <v>115.5444215611966</v>
      </c>
      <c r="AD4" t="n">
        <v>93357.09736801816</v>
      </c>
      <c r="AE4" t="n">
        <v>127735.2992433276</v>
      </c>
      <c r="AF4" t="n">
        <v>4.368518309104735e-06</v>
      </c>
      <c r="AG4" t="n">
        <v>10</v>
      </c>
      <c r="AH4" t="n">
        <v>115544.4215611966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13.5074</v>
      </c>
      <c r="E5" t="n">
        <v>7.4</v>
      </c>
      <c r="F5" t="n">
        <v>4.45</v>
      </c>
      <c r="G5" t="n">
        <v>12.15</v>
      </c>
      <c r="H5" t="n">
        <v>0.2</v>
      </c>
      <c r="I5" t="n">
        <v>22</v>
      </c>
      <c r="J5" t="n">
        <v>151.48</v>
      </c>
      <c r="K5" t="n">
        <v>49.1</v>
      </c>
      <c r="L5" t="n">
        <v>1.75</v>
      </c>
      <c r="M5" t="n">
        <v>20</v>
      </c>
      <c r="N5" t="n">
        <v>25.64</v>
      </c>
      <c r="O5" t="n">
        <v>18916.54</v>
      </c>
      <c r="P5" t="n">
        <v>50.98</v>
      </c>
      <c r="Q5" t="n">
        <v>203.57</v>
      </c>
      <c r="R5" t="n">
        <v>26.93</v>
      </c>
      <c r="S5" t="n">
        <v>13.05</v>
      </c>
      <c r="T5" t="n">
        <v>6561.47</v>
      </c>
      <c r="U5" t="n">
        <v>0.48</v>
      </c>
      <c r="V5" t="n">
        <v>0.84</v>
      </c>
      <c r="W5" t="n">
        <v>0.09</v>
      </c>
      <c r="X5" t="n">
        <v>0.41</v>
      </c>
      <c r="Y5" t="n">
        <v>1</v>
      </c>
      <c r="Z5" t="n">
        <v>10</v>
      </c>
      <c r="AA5" t="n">
        <v>92.13780350135502</v>
      </c>
      <c r="AB5" t="n">
        <v>126.0670075835109</v>
      </c>
      <c r="AC5" t="n">
        <v>114.0353493159302</v>
      </c>
      <c r="AD5" t="n">
        <v>92137.80350135503</v>
      </c>
      <c r="AE5" t="n">
        <v>126067.0075835109</v>
      </c>
      <c r="AF5" t="n">
        <v>4.492270767199934e-06</v>
      </c>
      <c r="AG5" t="n">
        <v>10</v>
      </c>
      <c r="AH5" t="n">
        <v>114035.3493159302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13.9104</v>
      </c>
      <c r="E6" t="n">
        <v>7.19</v>
      </c>
      <c r="F6" t="n">
        <v>4.33</v>
      </c>
      <c r="G6" t="n">
        <v>13.68</v>
      </c>
      <c r="H6" t="n">
        <v>0.23</v>
      </c>
      <c r="I6" t="n">
        <v>19</v>
      </c>
      <c r="J6" t="n">
        <v>151.83</v>
      </c>
      <c r="K6" t="n">
        <v>49.1</v>
      </c>
      <c r="L6" t="n">
        <v>2</v>
      </c>
      <c r="M6" t="n">
        <v>17</v>
      </c>
      <c r="N6" t="n">
        <v>25.73</v>
      </c>
      <c r="O6" t="n">
        <v>18959.54</v>
      </c>
      <c r="P6" t="n">
        <v>49.26</v>
      </c>
      <c r="Q6" t="n">
        <v>203.56</v>
      </c>
      <c r="R6" t="n">
        <v>22.86</v>
      </c>
      <c r="S6" t="n">
        <v>13.05</v>
      </c>
      <c r="T6" t="n">
        <v>4539.14</v>
      </c>
      <c r="U6" t="n">
        <v>0.57</v>
      </c>
      <c r="V6" t="n">
        <v>0.86</v>
      </c>
      <c r="W6" t="n">
        <v>0.08</v>
      </c>
      <c r="X6" t="n">
        <v>0.29</v>
      </c>
      <c r="Y6" t="n">
        <v>1</v>
      </c>
      <c r="Z6" t="n">
        <v>10</v>
      </c>
      <c r="AA6" t="n">
        <v>90.74491526954257</v>
      </c>
      <c r="AB6" t="n">
        <v>124.1611964548542</v>
      </c>
      <c r="AC6" t="n">
        <v>112.3114261265692</v>
      </c>
      <c r="AD6" t="n">
        <v>90744.91526954257</v>
      </c>
      <c r="AE6" t="n">
        <v>124161.1964548542</v>
      </c>
      <c r="AF6" t="n">
        <v>4.626299900799411e-06</v>
      </c>
      <c r="AG6" t="n">
        <v>10</v>
      </c>
      <c r="AH6" t="n">
        <v>112311.4261265692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13.9627</v>
      </c>
      <c r="E7" t="n">
        <v>7.16</v>
      </c>
      <c r="F7" t="n">
        <v>4.37</v>
      </c>
      <c r="G7" t="n">
        <v>15.41</v>
      </c>
      <c r="H7" t="n">
        <v>0.26</v>
      </c>
      <c r="I7" t="n">
        <v>17</v>
      </c>
      <c r="J7" t="n">
        <v>152.18</v>
      </c>
      <c r="K7" t="n">
        <v>49.1</v>
      </c>
      <c r="L7" t="n">
        <v>2.25</v>
      </c>
      <c r="M7" t="n">
        <v>15</v>
      </c>
      <c r="N7" t="n">
        <v>25.83</v>
      </c>
      <c r="O7" t="n">
        <v>19002.56</v>
      </c>
      <c r="P7" t="n">
        <v>49.37</v>
      </c>
      <c r="Q7" t="n">
        <v>203.6</v>
      </c>
      <c r="R7" t="n">
        <v>24.33</v>
      </c>
      <c r="S7" t="n">
        <v>13.05</v>
      </c>
      <c r="T7" t="n">
        <v>5283.99</v>
      </c>
      <c r="U7" t="n">
        <v>0.54</v>
      </c>
      <c r="V7" t="n">
        <v>0.86</v>
      </c>
      <c r="W7" t="n">
        <v>0.08</v>
      </c>
      <c r="X7" t="n">
        <v>0.33</v>
      </c>
      <c r="Y7" t="n">
        <v>1</v>
      </c>
      <c r="Z7" t="n">
        <v>10</v>
      </c>
      <c r="AA7" t="n">
        <v>90.72728555280553</v>
      </c>
      <c r="AB7" t="n">
        <v>124.1370746986463</v>
      </c>
      <c r="AC7" t="n">
        <v>112.2896065169188</v>
      </c>
      <c r="AD7" t="n">
        <v>90727.28555280552</v>
      </c>
      <c r="AE7" t="n">
        <v>124137.0746986463</v>
      </c>
      <c r="AF7" t="n">
        <v>4.643693756102767e-06</v>
      </c>
      <c r="AG7" t="n">
        <v>10</v>
      </c>
      <c r="AH7" t="n">
        <v>112289.6065169187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14.1526</v>
      </c>
      <c r="E8" t="n">
        <v>7.07</v>
      </c>
      <c r="F8" t="n">
        <v>4.33</v>
      </c>
      <c r="G8" t="n">
        <v>17.32</v>
      </c>
      <c r="H8" t="n">
        <v>0.29</v>
      </c>
      <c r="I8" t="n">
        <v>15</v>
      </c>
      <c r="J8" t="n">
        <v>152.53</v>
      </c>
      <c r="K8" t="n">
        <v>49.1</v>
      </c>
      <c r="L8" t="n">
        <v>2.5</v>
      </c>
      <c r="M8" t="n">
        <v>13</v>
      </c>
      <c r="N8" t="n">
        <v>25.93</v>
      </c>
      <c r="O8" t="n">
        <v>19045.63</v>
      </c>
      <c r="P8" t="n">
        <v>48.69</v>
      </c>
      <c r="Q8" t="n">
        <v>203.58</v>
      </c>
      <c r="R8" t="n">
        <v>23.05</v>
      </c>
      <c r="S8" t="n">
        <v>13.05</v>
      </c>
      <c r="T8" t="n">
        <v>4655.51</v>
      </c>
      <c r="U8" t="n">
        <v>0.57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90.15930925462996</v>
      </c>
      <c r="AB8" t="n">
        <v>123.3599444701371</v>
      </c>
      <c r="AC8" t="n">
        <v>111.5866445067091</v>
      </c>
      <c r="AD8" t="n">
        <v>90159.30925462996</v>
      </c>
      <c r="AE8" t="n">
        <v>123359.9444701371</v>
      </c>
      <c r="AF8" t="n">
        <v>4.706850412357211e-06</v>
      </c>
      <c r="AG8" t="n">
        <v>10</v>
      </c>
      <c r="AH8" t="n">
        <v>111586.6445067091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14.2716</v>
      </c>
      <c r="E9" t="n">
        <v>7.01</v>
      </c>
      <c r="F9" t="n">
        <v>4.3</v>
      </c>
      <c r="G9" t="n">
        <v>18.44</v>
      </c>
      <c r="H9" t="n">
        <v>0.32</v>
      </c>
      <c r="I9" t="n">
        <v>14</v>
      </c>
      <c r="J9" t="n">
        <v>152.88</v>
      </c>
      <c r="K9" t="n">
        <v>49.1</v>
      </c>
      <c r="L9" t="n">
        <v>2.75</v>
      </c>
      <c r="M9" t="n">
        <v>12</v>
      </c>
      <c r="N9" t="n">
        <v>26.03</v>
      </c>
      <c r="O9" t="n">
        <v>19088.72</v>
      </c>
      <c r="P9" t="n">
        <v>48.17</v>
      </c>
      <c r="Q9" t="n">
        <v>203.56</v>
      </c>
      <c r="R9" t="n">
        <v>22.27</v>
      </c>
      <c r="S9" t="n">
        <v>13.05</v>
      </c>
      <c r="T9" t="n">
        <v>4270.27</v>
      </c>
      <c r="U9" t="n">
        <v>0.59</v>
      </c>
      <c r="V9" t="n">
        <v>0.87</v>
      </c>
      <c r="W9" t="n">
        <v>0.07000000000000001</v>
      </c>
      <c r="X9" t="n">
        <v>0.26</v>
      </c>
      <c r="Y9" t="n">
        <v>1</v>
      </c>
      <c r="Z9" t="n">
        <v>10</v>
      </c>
      <c r="AA9" t="n">
        <v>89.77291749552286</v>
      </c>
      <c r="AB9" t="n">
        <v>122.8312662189257</v>
      </c>
      <c r="AC9" t="n">
        <v>111.1084225657885</v>
      </c>
      <c r="AD9" t="n">
        <v>89772.91749552287</v>
      </c>
      <c r="AE9" t="n">
        <v>122831.2662189257</v>
      </c>
      <c r="AF9" t="n">
        <v>4.746427253296014e-06</v>
      </c>
      <c r="AG9" t="n">
        <v>10</v>
      </c>
      <c r="AH9" t="n">
        <v>111108.4225657885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14.3575</v>
      </c>
      <c r="E10" t="n">
        <v>6.96</v>
      </c>
      <c r="F10" t="n">
        <v>4.29</v>
      </c>
      <c r="G10" t="n">
        <v>19.81</v>
      </c>
      <c r="H10" t="n">
        <v>0.35</v>
      </c>
      <c r="I10" t="n">
        <v>13</v>
      </c>
      <c r="J10" t="n">
        <v>153.23</v>
      </c>
      <c r="K10" t="n">
        <v>49.1</v>
      </c>
      <c r="L10" t="n">
        <v>3</v>
      </c>
      <c r="M10" t="n">
        <v>11</v>
      </c>
      <c r="N10" t="n">
        <v>26.13</v>
      </c>
      <c r="O10" t="n">
        <v>19131.85</v>
      </c>
      <c r="P10" t="n">
        <v>47.78</v>
      </c>
      <c r="Q10" t="n">
        <v>203.56</v>
      </c>
      <c r="R10" t="n">
        <v>21.9</v>
      </c>
      <c r="S10" t="n">
        <v>13.05</v>
      </c>
      <c r="T10" t="n">
        <v>4090.54</v>
      </c>
      <c r="U10" t="n">
        <v>0.6</v>
      </c>
      <c r="V10" t="n">
        <v>0.87</v>
      </c>
      <c r="W10" t="n">
        <v>0.08</v>
      </c>
      <c r="X10" t="n">
        <v>0.25</v>
      </c>
      <c r="Y10" t="n">
        <v>1</v>
      </c>
      <c r="Z10" t="n">
        <v>10</v>
      </c>
      <c r="AA10" t="n">
        <v>89.49801546208532</v>
      </c>
      <c r="AB10" t="n">
        <v>122.4551331289549</v>
      </c>
      <c r="AC10" t="n">
        <v>110.7681870900183</v>
      </c>
      <c r="AD10" t="n">
        <v>89498.01546208531</v>
      </c>
      <c r="AE10" t="n">
        <v>122455.1331289549</v>
      </c>
      <c r="AF10" t="n">
        <v>4.774995746040915e-06</v>
      </c>
      <c r="AG10" t="n">
        <v>10</v>
      </c>
      <c r="AH10" t="n">
        <v>110768.1870900183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14.4817</v>
      </c>
      <c r="E11" t="n">
        <v>6.91</v>
      </c>
      <c r="F11" t="n">
        <v>4.26</v>
      </c>
      <c r="G11" t="n">
        <v>21.31</v>
      </c>
      <c r="H11" t="n">
        <v>0.37</v>
      </c>
      <c r="I11" t="n">
        <v>12</v>
      </c>
      <c r="J11" t="n">
        <v>153.58</v>
      </c>
      <c r="K11" t="n">
        <v>49.1</v>
      </c>
      <c r="L11" t="n">
        <v>3.25</v>
      </c>
      <c r="M11" t="n">
        <v>10</v>
      </c>
      <c r="N11" t="n">
        <v>26.23</v>
      </c>
      <c r="O11" t="n">
        <v>19175.02</v>
      </c>
      <c r="P11" t="n">
        <v>47.15</v>
      </c>
      <c r="Q11" t="n">
        <v>203.57</v>
      </c>
      <c r="R11" t="n">
        <v>20.98</v>
      </c>
      <c r="S11" t="n">
        <v>13.05</v>
      </c>
      <c r="T11" t="n">
        <v>3635.96</v>
      </c>
      <c r="U11" t="n">
        <v>0.62</v>
      </c>
      <c r="V11" t="n">
        <v>0.88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82.28699442868127</v>
      </c>
      <c r="AB11" t="n">
        <v>112.5886960232607</v>
      </c>
      <c r="AC11" t="n">
        <v>101.843388894057</v>
      </c>
      <c r="AD11" t="n">
        <v>82286.99442868127</v>
      </c>
      <c r="AE11" t="n">
        <v>112588.6960232607</v>
      </c>
      <c r="AF11" t="n">
        <v>4.816301995155195e-06</v>
      </c>
      <c r="AG11" t="n">
        <v>9</v>
      </c>
      <c r="AH11" t="n">
        <v>101843.388894057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14.5985</v>
      </c>
      <c r="E12" t="n">
        <v>6.85</v>
      </c>
      <c r="F12" t="n">
        <v>4.24</v>
      </c>
      <c r="G12" t="n">
        <v>23.11</v>
      </c>
      <c r="H12" t="n">
        <v>0.4</v>
      </c>
      <c r="I12" t="n">
        <v>11</v>
      </c>
      <c r="J12" t="n">
        <v>153.93</v>
      </c>
      <c r="K12" t="n">
        <v>49.1</v>
      </c>
      <c r="L12" t="n">
        <v>3.5</v>
      </c>
      <c r="M12" t="n">
        <v>9</v>
      </c>
      <c r="N12" t="n">
        <v>26.33</v>
      </c>
      <c r="O12" t="n">
        <v>19218.22</v>
      </c>
      <c r="P12" t="n">
        <v>46.68</v>
      </c>
      <c r="Q12" t="n">
        <v>203.56</v>
      </c>
      <c r="R12" t="n">
        <v>20.16</v>
      </c>
      <c r="S12" t="n">
        <v>13.05</v>
      </c>
      <c r="T12" t="n">
        <v>3232.01</v>
      </c>
      <c r="U12" t="n">
        <v>0.65</v>
      </c>
      <c r="V12" t="n">
        <v>0.88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81.94442541813868</v>
      </c>
      <c r="AB12" t="n">
        <v>112.1199779899585</v>
      </c>
      <c r="AC12" t="n">
        <v>101.4194046520031</v>
      </c>
      <c r="AD12" t="n">
        <v>81944.42541813868</v>
      </c>
      <c r="AE12" t="n">
        <v>112119.9779899585</v>
      </c>
      <c r="AF12" t="n">
        <v>4.855147163404374e-06</v>
      </c>
      <c r="AG12" t="n">
        <v>9</v>
      </c>
      <c r="AH12" t="n">
        <v>101419.4046520031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14.7862</v>
      </c>
      <c r="E13" t="n">
        <v>6.76</v>
      </c>
      <c r="F13" t="n">
        <v>4.18</v>
      </c>
      <c r="G13" t="n">
        <v>25.09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45.86</v>
      </c>
      <c r="Q13" t="n">
        <v>203.56</v>
      </c>
      <c r="R13" t="n">
        <v>18.19</v>
      </c>
      <c r="S13" t="n">
        <v>13.05</v>
      </c>
      <c r="T13" t="n">
        <v>2249.56</v>
      </c>
      <c r="U13" t="n">
        <v>0.72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81.36847799796925</v>
      </c>
      <c r="AB13" t="n">
        <v>111.3319413206762</v>
      </c>
      <c r="AC13" t="n">
        <v>100.7065770964204</v>
      </c>
      <c r="AD13" t="n">
        <v>81368.47799796925</v>
      </c>
      <c r="AE13" t="n">
        <v>111331.9413206762</v>
      </c>
      <c r="AF13" t="n">
        <v>4.917572146969192e-06</v>
      </c>
      <c r="AG13" t="n">
        <v>9</v>
      </c>
      <c r="AH13" t="n">
        <v>100706.5770964204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14.6395</v>
      </c>
      <c r="E14" t="n">
        <v>6.83</v>
      </c>
      <c r="F14" t="n">
        <v>4.25</v>
      </c>
      <c r="G14" t="n">
        <v>25.49</v>
      </c>
      <c r="H14" t="n">
        <v>0.46</v>
      </c>
      <c r="I14" t="n">
        <v>10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46.23</v>
      </c>
      <c r="Q14" t="n">
        <v>203.61</v>
      </c>
      <c r="R14" t="n">
        <v>20.65</v>
      </c>
      <c r="S14" t="n">
        <v>13.05</v>
      </c>
      <c r="T14" t="n">
        <v>3477.78</v>
      </c>
      <c r="U14" t="n">
        <v>0.63</v>
      </c>
      <c r="V14" t="n">
        <v>0.88</v>
      </c>
      <c r="W14" t="n">
        <v>0.07000000000000001</v>
      </c>
      <c r="X14" t="n">
        <v>0.21</v>
      </c>
      <c r="Y14" t="n">
        <v>1</v>
      </c>
      <c r="Z14" t="n">
        <v>10</v>
      </c>
      <c r="AA14" t="n">
        <v>81.72751573688176</v>
      </c>
      <c r="AB14" t="n">
        <v>111.8231925946831</v>
      </c>
      <c r="AC14" t="n">
        <v>101.1509440383118</v>
      </c>
      <c r="AD14" t="n">
        <v>81727.51573688176</v>
      </c>
      <c r="AE14" t="n">
        <v>111823.1925946831</v>
      </c>
      <c r="AF14" t="n">
        <v>4.86878288171102e-06</v>
      </c>
      <c r="AG14" t="n">
        <v>9</v>
      </c>
      <c r="AH14" t="n">
        <v>101150.9440383118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14.7856</v>
      </c>
      <c r="E15" t="n">
        <v>6.76</v>
      </c>
      <c r="F15" t="n">
        <v>4.21</v>
      </c>
      <c r="G15" t="n">
        <v>28.08</v>
      </c>
      <c r="H15" t="n">
        <v>0.49</v>
      </c>
      <c r="I15" t="n">
        <v>9</v>
      </c>
      <c r="J15" t="n">
        <v>154.98</v>
      </c>
      <c r="K15" t="n">
        <v>49.1</v>
      </c>
      <c r="L15" t="n">
        <v>4.25</v>
      </c>
      <c r="M15" t="n">
        <v>7</v>
      </c>
      <c r="N15" t="n">
        <v>26.63</v>
      </c>
      <c r="O15" t="n">
        <v>19348.03</v>
      </c>
      <c r="P15" t="n">
        <v>45.66</v>
      </c>
      <c r="Q15" t="n">
        <v>203.59</v>
      </c>
      <c r="R15" t="n">
        <v>19.39</v>
      </c>
      <c r="S15" t="n">
        <v>13.05</v>
      </c>
      <c r="T15" t="n">
        <v>2853.66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81.30958272851515</v>
      </c>
      <c r="AB15" t="n">
        <v>111.2513582147332</v>
      </c>
      <c r="AC15" t="n">
        <v>100.6336847290095</v>
      </c>
      <c r="AD15" t="n">
        <v>81309.58272851515</v>
      </c>
      <c r="AE15" t="n">
        <v>111251.3582147332</v>
      </c>
      <c r="AF15" t="n">
        <v>4.917372599872022e-06</v>
      </c>
      <c r="AG15" t="n">
        <v>9</v>
      </c>
      <c r="AH15" t="n">
        <v>100633.6847290095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14.7929</v>
      </c>
      <c r="E16" t="n">
        <v>6.76</v>
      </c>
      <c r="F16" t="n">
        <v>4.21</v>
      </c>
      <c r="G16" t="n">
        <v>28.06</v>
      </c>
      <c r="H16" t="n">
        <v>0.51</v>
      </c>
      <c r="I16" t="n">
        <v>9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45.39</v>
      </c>
      <c r="Q16" t="n">
        <v>203.56</v>
      </c>
      <c r="R16" t="n">
        <v>19.26</v>
      </c>
      <c r="S16" t="n">
        <v>13.05</v>
      </c>
      <c r="T16" t="n">
        <v>2789.29</v>
      </c>
      <c r="U16" t="n">
        <v>0.68</v>
      </c>
      <c r="V16" t="n">
        <v>0.89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81.20099667714321</v>
      </c>
      <c r="AB16" t="n">
        <v>111.1027859887677</v>
      </c>
      <c r="AC16" t="n">
        <v>100.4992920277677</v>
      </c>
      <c r="AD16" t="n">
        <v>81200.99667714321</v>
      </c>
      <c r="AE16" t="n">
        <v>111102.7859887677</v>
      </c>
      <c r="AF16" t="n">
        <v>4.919800422887596e-06</v>
      </c>
      <c r="AG16" t="n">
        <v>9</v>
      </c>
      <c r="AH16" t="n">
        <v>100499.2920277677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14.9272</v>
      </c>
      <c r="E17" t="n">
        <v>6.7</v>
      </c>
      <c r="F17" t="n">
        <v>4.18</v>
      </c>
      <c r="G17" t="n">
        <v>31.34</v>
      </c>
      <c r="H17" t="n">
        <v>0.54</v>
      </c>
      <c r="I17" t="n">
        <v>8</v>
      </c>
      <c r="J17" t="n">
        <v>155.68</v>
      </c>
      <c r="K17" t="n">
        <v>49.1</v>
      </c>
      <c r="L17" t="n">
        <v>4.75</v>
      </c>
      <c r="M17" t="n">
        <v>6</v>
      </c>
      <c r="N17" t="n">
        <v>26.84</v>
      </c>
      <c r="O17" t="n">
        <v>19434.74</v>
      </c>
      <c r="P17" t="n">
        <v>44.78</v>
      </c>
      <c r="Q17" t="n">
        <v>203.56</v>
      </c>
      <c r="R17" t="n">
        <v>18.29</v>
      </c>
      <c r="S17" t="n">
        <v>13.05</v>
      </c>
      <c r="T17" t="n">
        <v>2309.96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80.79695235694447</v>
      </c>
      <c r="AB17" t="n">
        <v>110.5499547246947</v>
      </c>
      <c r="AC17" t="n">
        <v>99.99922220363408</v>
      </c>
      <c r="AD17" t="n">
        <v>80796.95235694447</v>
      </c>
      <c r="AE17" t="n">
        <v>110549.9547246947</v>
      </c>
      <c r="AF17" t="n">
        <v>4.964465714804244e-06</v>
      </c>
      <c r="AG17" t="n">
        <v>9</v>
      </c>
      <c r="AH17" t="n">
        <v>99999.22220363408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14.9204</v>
      </c>
      <c r="E18" t="n">
        <v>6.7</v>
      </c>
      <c r="F18" t="n">
        <v>4.18</v>
      </c>
      <c r="G18" t="n">
        <v>31.36</v>
      </c>
      <c r="H18" t="n">
        <v>0.57</v>
      </c>
      <c r="I18" t="n">
        <v>8</v>
      </c>
      <c r="J18" t="n">
        <v>156.03</v>
      </c>
      <c r="K18" t="n">
        <v>49.1</v>
      </c>
      <c r="L18" t="n">
        <v>5</v>
      </c>
      <c r="M18" t="n">
        <v>6</v>
      </c>
      <c r="N18" t="n">
        <v>26.94</v>
      </c>
      <c r="O18" t="n">
        <v>19478.15</v>
      </c>
      <c r="P18" t="n">
        <v>44.36</v>
      </c>
      <c r="Q18" t="n">
        <v>203.56</v>
      </c>
      <c r="R18" t="n">
        <v>18.46</v>
      </c>
      <c r="S18" t="n">
        <v>13.05</v>
      </c>
      <c r="T18" t="n">
        <v>2392.54</v>
      </c>
      <c r="U18" t="n">
        <v>0.71</v>
      </c>
      <c r="V18" t="n">
        <v>0.89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80.6520824831763</v>
      </c>
      <c r="AB18" t="n">
        <v>110.3517373721974</v>
      </c>
      <c r="AC18" t="n">
        <v>99.81992243705929</v>
      </c>
      <c r="AD18" t="n">
        <v>80652.0824831763</v>
      </c>
      <c r="AE18" t="n">
        <v>110351.7373721974</v>
      </c>
      <c r="AF18" t="n">
        <v>4.962204181036313e-06</v>
      </c>
      <c r="AG18" t="n">
        <v>9</v>
      </c>
      <c r="AH18" t="n">
        <v>99819.92243705929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15.0621</v>
      </c>
      <c r="E19" t="n">
        <v>6.64</v>
      </c>
      <c r="F19" t="n">
        <v>4.15</v>
      </c>
      <c r="G19" t="n">
        <v>35.56</v>
      </c>
      <c r="H19" t="n">
        <v>0.59</v>
      </c>
      <c r="I19" t="n">
        <v>7</v>
      </c>
      <c r="J19" t="n">
        <v>156.39</v>
      </c>
      <c r="K19" t="n">
        <v>49.1</v>
      </c>
      <c r="L19" t="n">
        <v>5.25</v>
      </c>
      <c r="M19" t="n">
        <v>5</v>
      </c>
      <c r="N19" t="n">
        <v>27.04</v>
      </c>
      <c r="O19" t="n">
        <v>19521.59</v>
      </c>
      <c r="P19" t="n">
        <v>43.63</v>
      </c>
      <c r="Q19" t="n">
        <v>203.56</v>
      </c>
      <c r="R19" t="n">
        <v>17.27</v>
      </c>
      <c r="S19" t="n">
        <v>13.05</v>
      </c>
      <c r="T19" t="n">
        <v>1803.28</v>
      </c>
      <c r="U19" t="n">
        <v>0.76</v>
      </c>
      <c r="V19" t="n">
        <v>0.9</v>
      </c>
      <c r="W19" t="n">
        <v>0.07000000000000001</v>
      </c>
      <c r="X19" t="n">
        <v>0.11</v>
      </c>
      <c r="Y19" t="n">
        <v>1</v>
      </c>
      <c r="Z19" t="n">
        <v>10</v>
      </c>
      <c r="AA19" t="n">
        <v>80.20429957999961</v>
      </c>
      <c r="AB19" t="n">
        <v>109.7390610492839</v>
      </c>
      <c r="AC19" t="n">
        <v>99.26571908250781</v>
      </c>
      <c r="AD19" t="n">
        <v>80204.29957999961</v>
      </c>
      <c r="AE19" t="n">
        <v>109739.0610492839</v>
      </c>
      <c r="AF19" t="n">
        <v>5.009330553818064e-06</v>
      </c>
      <c r="AG19" t="n">
        <v>9</v>
      </c>
      <c r="AH19" t="n">
        <v>99265.71908250781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15.0722</v>
      </c>
      <c r="E20" t="n">
        <v>6.63</v>
      </c>
      <c r="F20" t="n">
        <v>4.14</v>
      </c>
      <c r="G20" t="n">
        <v>35.52</v>
      </c>
      <c r="H20" t="n">
        <v>0.62</v>
      </c>
      <c r="I20" t="n">
        <v>7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43.46</v>
      </c>
      <c r="Q20" t="n">
        <v>203.56</v>
      </c>
      <c r="R20" t="n">
        <v>17.25</v>
      </c>
      <c r="S20" t="n">
        <v>13.05</v>
      </c>
      <c r="T20" t="n">
        <v>1796.31</v>
      </c>
      <c r="U20" t="n">
        <v>0.76</v>
      </c>
      <c r="V20" t="n">
        <v>0.9</v>
      </c>
      <c r="W20" t="n">
        <v>0.06</v>
      </c>
      <c r="X20" t="n">
        <v>0.1</v>
      </c>
      <c r="Y20" t="n">
        <v>1</v>
      </c>
      <c r="Z20" t="n">
        <v>10</v>
      </c>
      <c r="AA20" t="n">
        <v>80.12652415723089</v>
      </c>
      <c r="AB20" t="n">
        <v>109.6326452846423</v>
      </c>
      <c r="AC20" t="n">
        <v>99.16945948908811</v>
      </c>
      <c r="AD20" t="n">
        <v>80126.52415723089</v>
      </c>
      <c r="AE20" t="n">
        <v>109632.6452846423</v>
      </c>
      <c r="AF20" t="n">
        <v>5.012689596620433e-06</v>
      </c>
      <c r="AG20" t="n">
        <v>9</v>
      </c>
      <c r="AH20" t="n">
        <v>99169.45948908811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15.0282</v>
      </c>
      <c r="E21" t="n">
        <v>6.65</v>
      </c>
      <c r="F21" t="n">
        <v>4.16</v>
      </c>
      <c r="G21" t="n">
        <v>35.69</v>
      </c>
      <c r="H21" t="n">
        <v>0.65</v>
      </c>
      <c r="I21" t="n">
        <v>7</v>
      </c>
      <c r="J21" t="n">
        <v>157.09</v>
      </c>
      <c r="K21" t="n">
        <v>49.1</v>
      </c>
      <c r="L21" t="n">
        <v>5.75</v>
      </c>
      <c r="M21" t="n">
        <v>5</v>
      </c>
      <c r="N21" t="n">
        <v>27.25</v>
      </c>
      <c r="O21" t="n">
        <v>19608.58</v>
      </c>
      <c r="P21" t="n">
        <v>43.43</v>
      </c>
      <c r="Q21" t="n">
        <v>203.56</v>
      </c>
      <c r="R21" t="n">
        <v>17.87</v>
      </c>
      <c r="S21" t="n">
        <v>13.05</v>
      </c>
      <c r="T21" t="n">
        <v>2105.99</v>
      </c>
      <c r="U21" t="n">
        <v>0.73</v>
      </c>
      <c r="V21" t="n">
        <v>0.9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80.17628480701423</v>
      </c>
      <c r="AB21" t="n">
        <v>109.7007300009608</v>
      </c>
      <c r="AC21" t="n">
        <v>99.23104629563866</v>
      </c>
      <c r="AD21" t="n">
        <v>80176.28480701422</v>
      </c>
      <c r="AE21" t="n">
        <v>109700.7300009608</v>
      </c>
      <c r="AF21" t="n">
        <v>4.998056142827935e-06</v>
      </c>
      <c r="AG21" t="n">
        <v>9</v>
      </c>
      <c r="AH21" t="n">
        <v>99231.04629563866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15.0163</v>
      </c>
      <c r="E22" t="n">
        <v>6.66</v>
      </c>
      <c r="F22" t="n">
        <v>4.17</v>
      </c>
      <c r="G22" t="n">
        <v>35.74</v>
      </c>
      <c r="H22" t="n">
        <v>0.67</v>
      </c>
      <c r="I22" t="n">
        <v>7</v>
      </c>
      <c r="J22" t="n">
        <v>157.44</v>
      </c>
      <c r="K22" t="n">
        <v>49.1</v>
      </c>
      <c r="L22" t="n">
        <v>6</v>
      </c>
      <c r="M22" t="n">
        <v>5</v>
      </c>
      <c r="N22" t="n">
        <v>27.35</v>
      </c>
      <c r="O22" t="n">
        <v>19652.13</v>
      </c>
      <c r="P22" t="n">
        <v>43</v>
      </c>
      <c r="Q22" t="n">
        <v>203.56</v>
      </c>
      <c r="R22" t="n">
        <v>18.09</v>
      </c>
      <c r="S22" t="n">
        <v>13.05</v>
      </c>
      <c r="T22" t="n">
        <v>2216.06</v>
      </c>
      <c r="U22" t="n">
        <v>0.72</v>
      </c>
      <c r="V22" t="n">
        <v>0.9</v>
      </c>
      <c r="W22" t="n">
        <v>0.06</v>
      </c>
      <c r="X22" t="n">
        <v>0.13</v>
      </c>
      <c r="Y22" t="n">
        <v>1</v>
      </c>
      <c r="Z22" t="n">
        <v>10</v>
      </c>
      <c r="AA22" t="n">
        <v>80.03900219143446</v>
      </c>
      <c r="AB22" t="n">
        <v>109.5128938698431</v>
      </c>
      <c r="AC22" t="n">
        <v>99.06113698124513</v>
      </c>
      <c r="AD22" t="n">
        <v>80039.00219143447</v>
      </c>
      <c r="AE22" t="n">
        <v>109512.8938698431</v>
      </c>
      <c r="AF22" t="n">
        <v>4.994098458734054e-06</v>
      </c>
      <c r="AG22" t="n">
        <v>9</v>
      </c>
      <c r="AH22" t="n">
        <v>99061.13698124513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15.1617</v>
      </c>
      <c r="E23" t="n">
        <v>6.6</v>
      </c>
      <c r="F23" t="n">
        <v>4.14</v>
      </c>
      <c r="G23" t="n">
        <v>41.36</v>
      </c>
      <c r="H23" t="n">
        <v>0.7</v>
      </c>
      <c r="I23" t="n">
        <v>6</v>
      </c>
      <c r="J23" t="n">
        <v>157.8</v>
      </c>
      <c r="K23" t="n">
        <v>49.1</v>
      </c>
      <c r="L23" t="n">
        <v>6.25</v>
      </c>
      <c r="M23" t="n">
        <v>4</v>
      </c>
      <c r="N23" t="n">
        <v>27.45</v>
      </c>
      <c r="O23" t="n">
        <v>19695.71</v>
      </c>
      <c r="P23" t="n">
        <v>42.22</v>
      </c>
      <c r="Q23" t="n">
        <v>203.56</v>
      </c>
      <c r="R23" t="n">
        <v>17</v>
      </c>
      <c r="S23" t="n">
        <v>13.05</v>
      </c>
      <c r="T23" t="n">
        <v>1675.46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79.57767534558556</v>
      </c>
      <c r="AB23" t="n">
        <v>108.8816861270489</v>
      </c>
      <c r="AC23" t="n">
        <v>98.49017081951737</v>
      </c>
      <c r="AD23" t="n">
        <v>79577.67534558557</v>
      </c>
      <c r="AE23" t="n">
        <v>108881.6861270489</v>
      </c>
      <c r="AF23" t="n">
        <v>5.042455371948357e-06</v>
      </c>
      <c r="AG23" t="n">
        <v>9</v>
      </c>
      <c r="AH23" t="n">
        <v>98490.17081951737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15.1534</v>
      </c>
      <c r="E24" t="n">
        <v>6.6</v>
      </c>
      <c r="F24" t="n">
        <v>4.14</v>
      </c>
      <c r="G24" t="n">
        <v>41.39</v>
      </c>
      <c r="H24" t="n">
        <v>0.73</v>
      </c>
      <c r="I24" t="n">
        <v>6</v>
      </c>
      <c r="J24" t="n">
        <v>158.15</v>
      </c>
      <c r="K24" t="n">
        <v>49.1</v>
      </c>
      <c r="L24" t="n">
        <v>6.5</v>
      </c>
      <c r="M24" t="n">
        <v>4</v>
      </c>
      <c r="N24" t="n">
        <v>27.56</v>
      </c>
      <c r="O24" t="n">
        <v>19739.33</v>
      </c>
      <c r="P24" t="n">
        <v>42.26</v>
      </c>
      <c r="Q24" t="n">
        <v>203.57</v>
      </c>
      <c r="R24" t="n">
        <v>17.14</v>
      </c>
      <c r="S24" t="n">
        <v>13.05</v>
      </c>
      <c r="T24" t="n">
        <v>1743.87</v>
      </c>
      <c r="U24" t="n">
        <v>0.76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79.60136909286508</v>
      </c>
      <c r="AB24" t="n">
        <v>108.9141049573711</v>
      </c>
      <c r="AC24" t="n">
        <v>98.51949564217372</v>
      </c>
      <c r="AD24" t="n">
        <v>79601.36909286509</v>
      </c>
      <c r="AE24" t="n">
        <v>108914.1049573711</v>
      </c>
      <c r="AF24" t="n">
        <v>5.0396949704375e-06</v>
      </c>
      <c r="AG24" t="n">
        <v>9</v>
      </c>
      <c r="AH24" t="n">
        <v>98519.49564217373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15.1694</v>
      </c>
      <c r="E25" t="n">
        <v>6.59</v>
      </c>
      <c r="F25" t="n">
        <v>4.13</v>
      </c>
      <c r="G25" t="n">
        <v>41.33</v>
      </c>
      <c r="H25" t="n">
        <v>0.75</v>
      </c>
      <c r="I25" t="n">
        <v>6</v>
      </c>
      <c r="J25" t="n">
        <v>158.51</v>
      </c>
      <c r="K25" t="n">
        <v>49.1</v>
      </c>
      <c r="L25" t="n">
        <v>6.75</v>
      </c>
      <c r="M25" t="n">
        <v>4</v>
      </c>
      <c r="N25" t="n">
        <v>27.66</v>
      </c>
      <c r="O25" t="n">
        <v>19782.99</v>
      </c>
      <c r="P25" t="n">
        <v>42.04</v>
      </c>
      <c r="Q25" t="n">
        <v>203.58</v>
      </c>
      <c r="R25" t="n">
        <v>16.74</v>
      </c>
      <c r="S25" t="n">
        <v>13.05</v>
      </c>
      <c r="T25" t="n">
        <v>1547.03</v>
      </c>
      <c r="U25" t="n">
        <v>0.78</v>
      </c>
      <c r="V25" t="n">
        <v>0.9</v>
      </c>
      <c r="W25" t="n">
        <v>0.07000000000000001</v>
      </c>
      <c r="X25" t="n">
        <v>0.09</v>
      </c>
      <c r="Y25" t="n">
        <v>1</v>
      </c>
      <c r="Z25" t="n">
        <v>10</v>
      </c>
      <c r="AA25" t="n">
        <v>79.49992266532129</v>
      </c>
      <c r="AB25" t="n">
        <v>108.7753014797052</v>
      </c>
      <c r="AC25" t="n">
        <v>98.39393937360433</v>
      </c>
      <c r="AD25" t="n">
        <v>79499.9226653213</v>
      </c>
      <c r="AE25" t="n">
        <v>108775.3014797052</v>
      </c>
      <c r="AF25" t="n">
        <v>5.045016226362044e-06</v>
      </c>
      <c r="AG25" t="n">
        <v>9</v>
      </c>
      <c r="AH25" t="n">
        <v>98393.93937360433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15.1719</v>
      </c>
      <c r="E26" t="n">
        <v>6.59</v>
      </c>
      <c r="F26" t="n">
        <v>4.13</v>
      </c>
      <c r="G26" t="n">
        <v>41.31</v>
      </c>
      <c r="H26" t="n">
        <v>0.78</v>
      </c>
      <c r="I26" t="n">
        <v>6</v>
      </c>
      <c r="J26" t="n">
        <v>158.86</v>
      </c>
      <c r="K26" t="n">
        <v>49.1</v>
      </c>
      <c r="L26" t="n">
        <v>7</v>
      </c>
      <c r="M26" t="n">
        <v>4</v>
      </c>
      <c r="N26" t="n">
        <v>27.77</v>
      </c>
      <c r="O26" t="n">
        <v>19826.68</v>
      </c>
      <c r="P26" t="n">
        <v>41.47</v>
      </c>
      <c r="Q26" t="n">
        <v>203.56</v>
      </c>
      <c r="R26" t="n">
        <v>16.91</v>
      </c>
      <c r="S26" t="n">
        <v>13.05</v>
      </c>
      <c r="T26" t="n">
        <v>1628.54</v>
      </c>
      <c r="U26" t="n">
        <v>0.77</v>
      </c>
      <c r="V26" t="n">
        <v>0.9</v>
      </c>
      <c r="W26" t="n">
        <v>0.06</v>
      </c>
      <c r="X26" t="n">
        <v>0.09</v>
      </c>
      <c r="Y26" t="n">
        <v>1</v>
      </c>
      <c r="Z26" t="n">
        <v>10</v>
      </c>
      <c r="AA26" t="n">
        <v>79.29267762258308</v>
      </c>
      <c r="AB26" t="n">
        <v>108.4917396692249</v>
      </c>
      <c r="AC26" t="n">
        <v>98.13744030433472</v>
      </c>
      <c r="AD26" t="n">
        <v>79292.67762258308</v>
      </c>
      <c r="AE26" t="n">
        <v>108491.7396692249</v>
      </c>
      <c r="AF26" t="n">
        <v>5.045847672600255e-06</v>
      </c>
      <c r="AG26" t="n">
        <v>9</v>
      </c>
      <c r="AH26" t="n">
        <v>98137.44030433471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15.1369</v>
      </c>
      <c r="E27" t="n">
        <v>6.61</v>
      </c>
      <c r="F27" t="n">
        <v>4.15</v>
      </c>
      <c r="G27" t="n">
        <v>41.47</v>
      </c>
      <c r="H27" t="n">
        <v>0.8100000000000001</v>
      </c>
      <c r="I27" t="n">
        <v>6</v>
      </c>
      <c r="J27" t="n">
        <v>159.22</v>
      </c>
      <c r="K27" t="n">
        <v>49.1</v>
      </c>
      <c r="L27" t="n">
        <v>7.25</v>
      </c>
      <c r="M27" t="n">
        <v>4</v>
      </c>
      <c r="N27" t="n">
        <v>27.87</v>
      </c>
      <c r="O27" t="n">
        <v>19870.53</v>
      </c>
      <c r="P27" t="n">
        <v>41.09</v>
      </c>
      <c r="Q27" t="n">
        <v>203.56</v>
      </c>
      <c r="R27" t="n">
        <v>17.4</v>
      </c>
      <c r="S27" t="n">
        <v>13.05</v>
      </c>
      <c r="T27" t="n">
        <v>1873.6</v>
      </c>
      <c r="U27" t="n">
        <v>0.75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79.20386938614014</v>
      </c>
      <c r="AB27" t="n">
        <v>108.3702283221809</v>
      </c>
      <c r="AC27" t="n">
        <v>98.02752582971026</v>
      </c>
      <c r="AD27" t="n">
        <v>79203.86938614014</v>
      </c>
      <c r="AE27" t="n">
        <v>108370.2283221809</v>
      </c>
      <c r="AF27" t="n">
        <v>5.034207425265312e-06</v>
      </c>
      <c r="AG27" t="n">
        <v>9</v>
      </c>
      <c r="AH27" t="n">
        <v>98027.52582971026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15.2685</v>
      </c>
      <c r="E28" t="n">
        <v>6.55</v>
      </c>
      <c r="F28" t="n">
        <v>4.12</v>
      </c>
      <c r="G28" t="n">
        <v>49.44</v>
      </c>
      <c r="H28" t="n">
        <v>0.83</v>
      </c>
      <c r="I28" t="n">
        <v>5</v>
      </c>
      <c r="J28" t="n">
        <v>159.57</v>
      </c>
      <c r="K28" t="n">
        <v>49.1</v>
      </c>
      <c r="L28" t="n">
        <v>7.5</v>
      </c>
      <c r="M28" t="n">
        <v>3</v>
      </c>
      <c r="N28" t="n">
        <v>27.98</v>
      </c>
      <c r="O28" t="n">
        <v>19914.3</v>
      </c>
      <c r="P28" t="n">
        <v>40.63</v>
      </c>
      <c r="Q28" t="n">
        <v>203.57</v>
      </c>
      <c r="R28" t="n">
        <v>16.55</v>
      </c>
      <c r="S28" t="n">
        <v>13.05</v>
      </c>
      <c r="T28" t="n">
        <v>1454.04</v>
      </c>
      <c r="U28" t="n">
        <v>0.79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78.88283154451291</v>
      </c>
      <c r="AB28" t="n">
        <v>107.9309701840767</v>
      </c>
      <c r="AC28" t="n">
        <v>97.63018987180398</v>
      </c>
      <c r="AD28" t="n">
        <v>78882.83154451291</v>
      </c>
      <c r="AE28" t="n">
        <v>107930.9701840767</v>
      </c>
      <c r="AF28" t="n">
        <v>5.077974755244695e-06</v>
      </c>
      <c r="AG28" t="n">
        <v>9</v>
      </c>
      <c r="AH28" t="n">
        <v>97630.18987180397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15.2782</v>
      </c>
      <c r="E29" t="n">
        <v>6.55</v>
      </c>
      <c r="F29" t="n">
        <v>4.12</v>
      </c>
      <c r="G29" t="n">
        <v>49.39</v>
      </c>
      <c r="H29" t="n">
        <v>0.86</v>
      </c>
      <c r="I29" t="n">
        <v>5</v>
      </c>
      <c r="J29" t="n">
        <v>159.92</v>
      </c>
      <c r="K29" t="n">
        <v>49.1</v>
      </c>
      <c r="L29" t="n">
        <v>7.75</v>
      </c>
      <c r="M29" t="n">
        <v>3</v>
      </c>
      <c r="N29" t="n">
        <v>28.08</v>
      </c>
      <c r="O29" t="n">
        <v>19958.1</v>
      </c>
      <c r="P29" t="n">
        <v>40.73</v>
      </c>
      <c r="Q29" t="n">
        <v>203.56</v>
      </c>
      <c r="R29" t="n">
        <v>16.36</v>
      </c>
      <c r="S29" t="n">
        <v>13.05</v>
      </c>
      <c r="T29" t="n">
        <v>1358.94</v>
      </c>
      <c r="U29" t="n">
        <v>0.8</v>
      </c>
      <c r="V29" t="n">
        <v>0.91</v>
      </c>
      <c r="W29" t="n">
        <v>0.06</v>
      </c>
      <c r="X29" t="n">
        <v>0.08</v>
      </c>
      <c r="Y29" t="n">
        <v>1</v>
      </c>
      <c r="Z29" t="n">
        <v>10</v>
      </c>
      <c r="AA29" t="n">
        <v>78.90807856832754</v>
      </c>
      <c r="AB29" t="n">
        <v>107.96551427588</v>
      </c>
      <c r="AC29" t="n">
        <v>97.66143712396847</v>
      </c>
      <c r="AD29" t="n">
        <v>78908.07856832755</v>
      </c>
      <c r="AE29" t="n">
        <v>107965.51427588</v>
      </c>
      <c r="AF29" t="n">
        <v>5.08120076664895e-06</v>
      </c>
      <c r="AG29" t="n">
        <v>9</v>
      </c>
      <c r="AH29" t="n">
        <v>97661.43712396847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15.2821</v>
      </c>
      <c r="E30" t="n">
        <v>6.54</v>
      </c>
      <c r="F30" t="n">
        <v>4.11</v>
      </c>
      <c r="G30" t="n">
        <v>49.37</v>
      </c>
      <c r="H30" t="n">
        <v>0.88</v>
      </c>
      <c r="I30" t="n">
        <v>5</v>
      </c>
      <c r="J30" t="n">
        <v>160.28</v>
      </c>
      <c r="K30" t="n">
        <v>49.1</v>
      </c>
      <c r="L30" t="n">
        <v>8</v>
      </c>
      <c r="M30" t="n">
        <v>3</v>
      </c>
      <c r="N30" t="n">
        <v>28.19</v>
      </c>
      <c r="O30" t="n">
        <v>20001.93</v>
      </c>
      <c r="P30" t="n">
        <v>40.58</v>
      </c>
      <c r="Q30" t="n">
        <v>203.56</v>
      </c>
      <c r="R30" t="n">
        <v>16.26</v>
      </c>
      <c r="S30" t="n">
        <v>13.05</v>
      </c>
      <c r="T30" t="n">
        <v>1310.34</v>
      </c>
      <c r="U30" t="n">
        <v>0.8</v>
      </c>
      <c r="V30" t="n">
        <v>0.91</v>
      </c>
      <c r="W30" t="n">
        <v>0.06</v>
      </c>
      <c r="X30" t="n">
        <v>0.07000000000000001</v>
      </c>
      <c r="Y30" t="n">
        <v>1</v>
      </c>
      <c r="Z30" t="n">
        <v>10</v>
      </c>
      <c r="AA30" t="n">
        <v>78.84598820452736</v>
      </c>
      <c r="AB30" t="n">
        <v>107.8805595008951</v>
      </c>
      <c r="AC30" t="n">
        <v>97.58459031347333</v>
      </c>
      <c r="AD30" t="n">
        <v>78845.98820452736</v>
      </c>
      <c r="AE30" t="n">
        <v>107880.5595008951</v>
      </c>
      <c r="AF30" t="n">
        <v>5.082497822780559e-06</v>
      </c>
      <c r="AG30" t="n">
        <v>9</v>
      </c>
      <c r="AH30" t="n">
        <v>97584.59031347332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15.3048</v>
      </c>
      <c r="E31" t="n">
        <v>6.53</v>
      </c>
      <c r="F31" t="n">
        <v>4.1</v>
      </c>
      <c r="G31" t="n">
        <v>49.26</v>
      </c>
      <c r="H31" t="n">
        <v>0.91</v>
      </c>
      <c r="I31" t="n">
        <v>5</v>
      </c>
      <c r="J31" t="n">
        <v>160.64</v>
      </c>
      <c r="K31" t="n">
        <v>49.1</v>
      </c>
      <c r="L31" t="n">
        <v>8.25</v>
      </c>
      <c r="M31" t="n">
        <v>3</v>
      </c>
      <c r="N31" t="n">
        <v>28.29</v>
      </c>
      <c r="O31" t="n">
        <v>20045.81</v>
      </c>
      <c r="P31" t="n">
        <v>40.13</v>
      </c>
      <c r="Q31" t="n">
        <v>203.56</v>
      </c>
      <c r="R31" t="n">
        <v>16.02</v>
      </c>
      <c r="S31" t="n">
        <v>13.05</v>
      </c>
      <c r="T31" t="n">
        <v>1189.88</v>
      </c>
      <c r="U31" t="n">
        <v>0.8100000000000001</v>
      </c>
      <c r="V31" t="n">
        <v>0.91</v>
      </c>
      <c r="W31" t="n">
        <v>0.06</v>
      </c>
      <c r="X31" t="n">
        <v>0.06</v>
      </c>
      <c r="Y31" t="n">
        <v>1</v>
      </c>
      <c r="Z31" t="n">
        <v>10</v>
      </c>
      <c r="AA31" t="n">
        <v>78.65731175023188</v>
      </c>
      <c r="AB31" t="n">
        <v>107.6224040523104</v>
      </c>
      <c r="AC31" t="n">
        <v>97.35107285857806</v>
      </c>
      <c r="AD31" t="n">
        <v>78657.31175023188</v>
      </c>
      <c r="AE31" t="n">
        <v>107622.4040523104</v>
      </c>
      <c r="AF31" t="n">
        <v>5.090047354623507e-06</v>
      </c>
      <c r="AG31" t="n">
        <v>9</v>
      </c>
      <c r="AH31" t="n">
        <v>97351.07285857806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15.2439</v>
      </c>
      <c r="E32" t="n">
        <v>6.56</v>
      </c>
      <c r="F32" t="n">
        <v>4.13</v>
      </c>
      <c r="G32" t="n">
        <v>49.57</v>
      </c>
      <c r="H32" t="n">
        <v>0.9399999999999999</v>
      </c>
      <c r="I32" t="n">
        <v>5</v>
      </c>
      <c r="J32" t="n">
        <v>160.99</v>
      </c>
      <c r="K32" t="n">
        <v>49.1</v>
      </c>
      <c r="L32" t="n">
        <v>8.5</v>
      </c>
      <c r="M32" t="n">
        <v>3</v>
      </c>
      <c r="N32" t="n">
        <v>28.4</v>
      </c>
      <c r="O32" t="n">
        <v>20089.72</v>
      </c>
      <c r="P32" t="n">
        <v>39.84</v>
      </c>
      <c r="Q32" t="n">
        <v>203.56</v>
      </c>
      <c r="R32" t="n">
        <v>16.88</v>
      </c>
      <c r="S32" t="n">
        <v>13.05</v>
      </c>
      <c r="T32" t="n">
        <v>1617.76</v>
      </c>
      <c r="U32" t="n">
        <v>0.77</v>
      </c>
      <c r="V32" t="n">
        <v>0.9</v>
      </c>
      <c r="W32" t="n">
        <v>0.06</v>
      </c>
      <c r="X32" t="n">
        <v>0.09</v>
      </c>
      <c r="Y32" t="n">
        <v>1</v>
      </c>
      <c r="Z32" t="n">
        <v>10</v>
      </c>
      <c r="AA32" t="n">
        <v>78.63168210130833</v>
      </c>
      <c r="AB32" t="n">
        <v>107.5873364359529</v>
      </c>
      <c r="AC32" t="n">
        <v>97.31935204630801</v>
      </c>
      <c r="AD32" t="n">
        <v>78631.68210130832</v>
      </c>
      <c r="AE32" t="n">
        <v>107587.3364359529</v>
      </c>
      <c r="AF32" t="n">
        <v>5.069793324260707e-06</v>
      </c>
      <c r="AG32" t="n">
        <v>9</v>
      </c>
      <c r="AH32" t="n">
        <v>97319.35204630801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15.2594</v>
      </c>
      <c r="E33" t="n">
        <v>6.55</v>
      </c>
      <c r="F33" t="n">
        <v>4.12</v>
      </c>
      <c r="G33" t="n">
        <v>49.49</v>
      </c>
      <c r="H33" t="n">
        <v>0.96</v>
      </c>
      <c r="I33" t="n">
        <v>5</v>
      </c>
      <c r="J33" t="n">
        <v>161.35</v>
      </c>
      <c r="K33" t="n">
        <v>49.1</v>
      </c>
      <c r="L33" t="n">
        <v>8.75</v>
      </c>
      <c r="M33" t="n">
        <v>3</v>
      </c>
      <c r="N33" t="n">
        <v>28.5</v>
      </c>
      <c r="O33" t="n">
        <v>20133.66</v>
      </c>
      <c r="P33" t="n">
        <v>39.19</v>
      </c>
      <c r="Q33" t="n">
        <v>203.59</v>
      </c>
      <c r="R33" t="n">
        <v>16.66</v>
      </c>
      <c r="S33" t="n">
        <v>13.05</v>
      </c>
      <c r="T33" t="n">
        <v>1512.27</v>
      </c>
      <c r="U33" t="n">
        <v>0.78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78.37902696322678</v>
      </c>
      <c r="AB33" t="n">
        <v>107.2416425296719</v>
      </c>
      <c r="AC33" t="n">
        <v>97.0066506812579</v>
      </c>
      <c r="AD33" t="n">
        <v>78379.02696322677</v>
      </c>
      <c r="AE33" t="n">
        <v>107241.6425296719</v>
      </c>
      <c r="AF33" t="n">
        <v>5.07494829093761e-06</v>
      </c>
      <c r="AG33" t="n">
        <v>9</v>
      </c>
      <c r="AH33" t="n">
        <v>97006.65068125789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15.2575</v>
      </c>
      <c r="E34" t="n">
        <v>6.55</v>
      </c>
      <c r="F34" t="n">
        <v>4.12</v>
      </c>
      <c r="G34" t="n">
        <v>49.5</v>
      </c>
      <c r="H34" t="n">
        <v>0.99</v>
      </c>
      <c r="I34" t="n">
        <v>5</v>
      </c>
      <c r="J34" t="n">
        <v>161.71</v>
      </c>
      <c r="K34" t="n">
        <v>49.1</v>
      </c>
      <c r="L34" t="n">
        <v>9</v>
      </c>
      <c r="M34" t="n">
        <v>3</v>
      </c>
      <c r="N34" t="n">
        <v>28.61</v>
      </c>
      <c r="O34" t="n">
        <v>20177.64</v>
      </c>
      <c r="P34" t="n">
        <v>38.75</v>
      </c>
      <c r="Q34" t="n">
        <v>203.56</v>
      </c>
      <c r="R34" t="n">
        <v>16.67</v>
      </c>
      <c r="S34" t="n">
        <v>13.05</v>
      </c>
      <c r="T34" t="n">
        <v>1515.25</v>
      </c>
      <c r="U34" t="n">
        <v>0.78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78.22406192217005</v>
      </c>
      <c r="AB34" t="n">
        <v>107.0296125239231</v>
      </c>
      <c r="AC34" t="n">
        <v>96.81485652167167</v>
      </c>
      <c r="AD34" t="n">
        <v>78224.06192217005</v>
      </c>
      <c r="AE34" t="n">
        <v>107029.6125239231</v>
      </c>
      <c r="AF34" t="n">
        <v>5.074316391796571e-06</v>
      </c>
      <c r="AG34" t="n">
        <v>9</v>
      </c>
      <c r="AH34" t="n">
        <v>96814.85652167167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15.4242</v>
      </c>
      <c r="E35" t="n">
        <v>6.48</v>
      </c>
      <c r="F35" t="n">
        <v>4.08</v>
      </c>
      <c r="G35" t="n">
        <v>61.27</v>
      </c>
      <c r="H35" t="n">
        <v>1.01</v>
      </c>
      <c r="I35" t="n">
        <v>4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37.78</v>
      </c>
      <c r="Q35" t="n">
        <v>203.56</v>
      </c>
      <c r="R35" t="n">
        <v>15.28</v>
      </c>
      <c r="S35" t="n">
        <v>13.05</v>
      </c>
      <c r="T35" t="n">
        <v>823.27</v>
      </c>
      <c r="U35" t="n">
        <v>0.85</v>
      </c>
      <c r="V35" t="n">
        <v>0.91</v>
      </c>
      <c r="W35" t="n">
        <v>0.06</v>
      </c>
      <c r="X35" t="n">
        <v>0.04</v>
      </c>
      <c r="Y35" t="n">
        <v>1</v>
      </c>
      <c r="Z35" t="n">
        <v>10</v>
      </c>
      <c r="AA35" t="n">
        <v>77.69455075458548</v>
      </c>
      <c r="AB35" t="n">
        <v>106.3051119840502</v>
      </c>
      <c r="AC35" t="n">
        <v>96.15950129648118</v>
      </c>
      <c r="AD35" t="n">
        <v>77694.55075458548</v>
      </c>
      <c r="AE35" t="n">
        <v>106305.1119840502</v>
      </c>
      <c r="AF35" t="n">
        <v>5.129757226960424e-06</v>
      </c>
      <c r="AG35" t="n">
        <v>9</v>
      </c>
      <c r="AH35" t="n">
        <v>96159.50129648118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15.3978</v>
      </c>
      <c r="E36" t="n">
        <v>6.49</v>
      </c>
      <c r="F36" t="n">
        <v>4.1</v>
      </c>
      <c r="G36" t="n">
        <v>61.44</v>
      </c>
      <c r="H36" t="n">
        <v>1.04</v>
      </c>
      <c r="I36" t="n">
        <v>4</v>
      </c>
      <c r="J36" t="n">
        <v>162.42</v>
      </c>
      <c r="K36" t="n">
        <v>49.1</v>
      </c>
      <c r="L36" t="n">
        <v>9.5</v>
      </c>
      <c r="M36" t="n">
        <v>1</v>
      </c>
      <c r="N36" t="n">
        <v>28.82</v>
      </c>
      <c r="O36" t="n">
        <v>20265.72</v>
      </c>
      <c r="P36" t="n">
        <v>37.69</v>
      </c>
      <c r="Q36" t="n">
        <v>203.56</v>
      </c>
      <c r="R36" t="n">
        <v>15.71</v>
      </c>
      <c r="S36" t="n">
        <v>13.05</v>
      </c>
      <c r="T36" t="n">
        <v>1041.98</v>
      </c>
      <c r="U36" t="n">
        <v>0.83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77.69764697914131</v>
      </c>
      <c r="AB36" t="n">
        <v>106.3093483750833</v>
      </c>
      <c r="AC36" t="n">
        <v>96.16333337229985</v>
      </c>
      <c r="AD36" t="n">
        <v>77697.64697914131</v>
      </c>
      <c r="AE36" t="n">
        <v>106309.3483750833</v>
      </c>
      <c r="AF36" t="n">
        <v>5.120977154684924e-06</v>
      </c>
      <c r="AG36" t="n">
        <v>9</v>
      </c>
      <c r="AH36" t="n">
        <v>96163.33337229985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15.3872</v>
      </c>
      <c r="E37" t="n">
        <v>6.5</v>
      </c>
      <c r="F37" t="n">
        <v>4.1</v>
      </c>
      <c r="G37" t="n">
        <v>61.5</v>
      </c>
      <c r="H37" t="n">
        <v>1.06</v>
      </c>
      <c r="I37" t="n">
        <v>4</v>
      </c>
      <c r="J37" t="n">
        <v>162.78</v>
      </c>
      <c r="K37" t="n">
        <v>49.1</v>
      </c>
      <c r="L37" t="n">
        <v>9.75</v>
      </c>
      <c r="M37" t="n">
        <v>0</v>
      </c>
      <c r="N37" t="n">
        <v>28.93</v>
      </c>
      <c r="O37" t="n">
        <v>20309.81</v>
      </c>
      <c r="P37" t="n">
        <v>37.77</v>
      </c>
      <c r="Q37" t="n">
        <v>203.57</v>
      </c>
      <c r="R37" t="n">
        <v>15.82</v>
      </c>
      <c r="S37" t="n">
        <v>13.05</v>
      </c>
      <c r="T37" t="n">
        <v>1094.88</v>
      </c>
      <c r="U37" t="n">
        <v>0.82</v>
      </c>
      <c r="V37" t="n">
        <v>0.91</v>
      </c>
      <c r="W37" t="n">
        <v>0.06</v>
      </c>
      <c r="X37" t="n">
        <v>0.06</v>
      </c>
      <c r="Y37" t="n">
        <v>1</v>
      </c>
      <c r="Z37" t="n">
        <v>10</v>
      </c>
      <c r="AA37" t="n">
        <v>77.73637810692784</v>
      </c>
      <c r="AB37" t="n">
        <v>106.3623420128176</v>
      </c>
      <c r="AC37" t="n">
        <v>96.21126937162583</v>
      </c>
      <c r="AD37" t="n">
        <v>77736.37810692785</v>
      </c>
      <c r="AE37" t="n">
        <v>106362.3420128176</v>
      </c>
      <c r="AF37" t="n">
        <v>5.117451822634914e-06</v>
      </c>
      <c r="AG37" t="n">
        <v>9</v>
      </c>
      <c r="AH37" t="n">
        <v>96211.26937162584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10.6632</v>
      </c>
      <c r="E2" t="n">
        <v>9.380000000000001</v>
      </c>
      <c r="F2" t="n">
        <v>5.05</v>
      </c>
      <c r="G2" t="n">
        <v>6.06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67.56</v>
      </c>
      <c r="Q2" t="n">
        <v>203.62</v>
      </c>
      <c r="R2" t="n">
        <v>45.51</v>
      </c>
      <c r="S2" t="n">
        <v>13.05</v>
      </c>
      <c r="T2" t="n">
        <v>15710.41</v>
      </c>
      <c r="U2" t="n">
        <v>0.29</v>
      </c>
      <c r="V2" t="n">
        <v>0.74</v>
      </c>
      <c r="W2" t="n">
        <v>0.14</v>
      </c>
      <c r="X2" t="n">
        <v>1.01</v>
      </c>
      <c r="Y2" t="n">
        <v>1</v>
      </c>
      <c r="Z2" t="n">
        <v>10</v>
      </c>
      <c r="AA2" t="n">
        <v>128.5070360212909</v>
      </c>
      <c r="AB2" t="n">
        <v>175.8289960145613</v>
      </c>
      <c r="AC2" t="n">
        <v>159.0481234125265</v>
      </c>
      <c r="AD2" t="n">
        <v>128507.0360212909</v>
      </c>
      <c r="AE2" t="n">
        <v>175828.9960145613</v>
      </c>
      <c r="AF2" t="n">
        <v>3.501859891855293e-06</v>
      </c>
      <c r="AG2" t="n">
        <v>13</v>
      </c>
      <c r="AH2" t="n">
        <v>159048.1234125264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11.5241</v>
      </c>
      <c r="E3" t="n">
        <v>8.68</v>
      </c>
      <c r="F3" t="n">
        <v>4.79</v>
      </c>
      <c r="G3" t="n">
        <v>7.57</v>
      </c>
      <c r="H3" t="n">
        <v>0.12</v>
      </c>
      <c r="I3" t="n">
        <v>38</v>
      </c>
      <c r="J3" t="n">
        <v>186.07</v>
      </c>
      <c r="K3" t="n">
        <v>53.44</v>
      </c>
      <c r="L3" t="n">
        <v>1.25</v>
      </c>
      <c r="M3" t="n">
        <v>36</v>
      </c>
      <c r="N3" t="n">
        <v>36.39</v>
      </c>
      <c r="O3" t="n">
        <v>23182.76</v>
      </c>
      <c r="P3" t="n">
        <v>63.94</v>
      </c>
      <c r="Q3" t="n">
        <v>203.58</v>
      </c>
      <c r="R3" t="n">
        <v>37.61</v>
      </c>
      <c r="S3" t="n">
        <v>13.05</v>
      </c>
      <c r="T3" t="n">
        <v>11819.2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116.9386887553891</v>
      </c>
      <c r="AB3" t="n">
        <v>160.0006729259003</v>
      </c>
      <c r="AC3" t="n">
        <v>144.7304332642512</v>
      </c>
      <c r="AD3" t="n">
        <v>116938.6887553891</v>
      </c>
      <c r="AE3" t="n">
        <v>160000.6729259003</v>
      </c>
      <c r="AF3" t="n">
        <v>3.784584700627353e-06</v>
      </c>
      <c r="AG3" t="n">
        <v>12</v>
      </c>
      <c r="AH3" t="n">
        <v>144730.4332642512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12.0858</v>
      </c>
      <c r="E4" t="n">
        <v>8.27</v>
      </c>
      <c r="F4" t="n">
        <v>4.65</v>
      </c>
      <c r="G4" t="n">
        <v>9</v>
      </c>
      <c r="H4" t="n">
        <v>0.14</v>
      </c>
      <c r="I4" t="n">
        <v>31</v>
      </c>
      <c r="J4" t="n">
        <v>186.45</v>
      </c>
      <c r="K4" t="n">
        <v>53.44</v>
      </c>
      <c r="L4" t="n">
        <v>1.5</v>
      </c>
      <c r="M4" t="n">
        <v>29</v>
      </c>
      <c r="N4" t="n">
        <v>36.51</v>
      </c>
      <c r="O4" t="n">
        <v>23229.42</v>
      </c>
      <c r="P4" t="n">
        <v>61.79</v>
      </c>
      <c r="Q4" t="n">
        <v>203.61</v>
      </c>
      <c r="R4" t="n">
        <v>33.02</v>
      </c>
      <c r="S4" t="n">
        <v>13.05</v>
      </c>
      <c r="T4" t="n">
        <v>9562.370000000001</v>
      </c>
      <c r="U4" t="n">
        <v>0.4</v>
      </c>
      <c r="V4" t="n">
        <v>0.8</v>
      </c>
      <c r="W4" t="n">
        <v>0.1</v>
      </c>
      <c r="X4" t="n">
        <v>0.61</v>
      </c>
      <c r="Y4" t="n">
        <v>1</v>
      </c>
      <c r="Z4" t="n">
        <v>10</v>
      </c>
      <c r="AA4" t="n">
        <v>107.4886844677535</v>
      </c>
      <c r="AB4" t="n">
        <v>147.0707601547983</v>
      </c>
      <c r="AC4" t="n">
        <v>133.0345332207725</v>
      </c>
      <c r="AD4" t="n">
        <v>107488.6844677535</v>
      </c>
      <c r="AE4" t="n">
        <v>147070.7601547983</v>
      </c>
      <c r="AF4" t="n">
        <v>3.969050405224013e-06</v>
      </c>
      <c r="AG4" t="n">
        <v>11</v>
      </c>
      <c r="AH4" t="n">
        <v>133034.5332207725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12.5335</v>
      </c>
      <c r="E5" t="n">
        <v>7.98</v>
      </c>
      <c r="F5" t="n">
        <v>4.54</v>
      </c>
      <c r="G5" t="n">
        <v>10.48</v>
      </c>
      <c r="H5" t="n">
        <v>0.17</v>
      </c>
      <c r="I5" t="n">
        <v>26</v>
      </c>
      <c r="J5" t="n">
        <v>186.83</v>
      </c>
      <c r="K5" t="n">
        <v>53.44</v>
      </c>
      <c r="L5" t="n">
        <v>1.75</v>
      </c>
      <c r="M5" t="n">
        <v>24</v>
      </c>
      <c r="N5" t="n">
        <v>36.64</v>
      </c>
      <c r="O5" t="n">
        <v>23276.13</v>
      </c>
      <c r="P5" t="n">
        <v>60.11</v>
      </c>
      <c r="Q5" t="n">
        <v>203.64</v>
      </c>
      <c r="R5" t="n">
        <v>29.64</v>
      </c>
      <c r="S5" t="n">
        <v>13.05</v>
      </c>
      <c r="T5" t="n">
        <v>7893.15</v>
      </c>
      <c r="U5" t="n">
        <v>0.44</v>
      </c>
      <c r="V5" t="n">
        <v>0.82</v>
      </c>
      <c r="W5" t="n">
        <v>0.1</v>
      </c>
      <c r="X5" t="n">
        <v>0.5</v>
      </c>
      <c r="Y5" t="n">
        <v>1</v>
      </c>
      <c r="Z5" t="n">
        <v>10</v>
      </c>
      <c r="AA5" t="n">
        <v>105.5950558943145</v>
      </c>
      <c r="AB5" t="n">
        <v>144.4798139996237</v>
      </c>
      <c r="AC5" t="n">
        <v>130.6908633302313</v>
      </c>
      <c r="AD5" t="n">
        <v>105595.0558943145</v>
      </c>
      <c r="AE5" t="n">
        <v>144479.8139996237</v>
      </c>
      <c r="AF5" t="n">
        <v>4.116077814780584e-06</v>
      </c>
      <c r="AG5" t="n">
        <v>11</v>
      </c>
      <c r="AH5" t="n">
        <v>130690.8633302313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12.81</v>
      </c>
      <c r="E6" t="n">
        <v>7.81</v>
      </c>
      <c r="F6" t="n">
        <v>4.48</v>
      </c>
      <c r="G6" t="n">
        <v>11.69</v>
      </c>
      <c r="H6" t="n">
        <v>0.19</v>
      </c>
      <c r="I6" t="n">
        <v>23</v>
      </c>
      <c r="J6" t="n">
        <v>187.21</v>
      </c>
      <c r="K6" t="n">
        <v>53.44</v>
      </c>
      <c r="L6" t="n">
        <v>2</v>
      </c>
      <c r="M6" t="n">
        <v>21</v>
      </c>
      <c r="N6" t="n">
        <v>36.77</v>
      </c>
      <c r="O6" t="n">
        <v>23322.88</v>
      </c>
      <c r="P6" t="n">
        <v>59.12</v>
      </c>
      <c r="Q6" t="n">
        <v>203.57</v>
      </c>
      <c r="R6" t="n">
        <v>27.76</v>
      </c>
      <c r="S6" t="n">
        <v>13.05</v>
      </c>
      <c r="T6" t="n">
        <v>6967.71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  <c r="AA6" t="n">
        <v>104.5165608173581</v>
      </c>
      <c r="AB6" t="n">
        <v>143.004169455488</v>
      </c>
      <c r="AC6" t="n">
        <v>129.3560522303072</v>
      </c>
      <c r="AD6" t="n">
        <v>104516.5608173581</v>
      </c>
      <c r="AE6" t="n">
        <v>143004.169455488</v>
      </c>
      <c r="AF6" t="n">
        <v>4.206882100557648e-06</v>
      </c>
      <c r="AG6" t="n">
        <v>11</v>
      </c>
      <c r="AH6" t="n">
        <v>129356.0522303072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13.1849</v>
      </c>
      <c r="E7" t="n">
        <v>7.58</v>
      </c>
      <c r="F7" t="n">
        <v>4.37</v>
      </c>
      <c r="G7" t="n">
        <v>13.11</v>
      </c>
      <c r="H7" t="n">
        <v>0.21</v>
      </c>
      <c r="I7" t="n">
        <v>20</v>
      </c>
      <c r="J7" t="n">
        <v>187.59</v>
      </c>
      <c r="K7" t="n">
        <v>53.44</v>
      </c>
      <c r="L7" t="n">
        <v>2.25</v>
      </c>
      <c r="M7" t="n">
        <v>18</v>
      </c>
      <c r="N7" t="n">
        <v>36.9</v>
      </c>
      <c r="O7" t="n">
        <v>23369.68</v>
      </c>
      <c r="P7" t="n">
        <v>57.41</v>
      </c>
      <c r="Q7" t="n">
        <v>203.56</v>
      </c>
      <c r="R7" t="n">
        <v>24.09</v>
      </c>
      <c r="S7" t="n">
        <v>13.05</v>
      </c>
      <c r="T7" t="n">
        <v>5148.63</v>
      </c>
      <c r="U7" t="n">
        <v>0.54</v>
      </c>
      <c r="V7" t="n">
        <v>0.85</v>
      </c>
      <c r="W7" t="n">
        <v>0.09</v>
      </c>
      <c r="X7" t="n">
        <v>0.33</v>
      </c>
      <c r="Y7" t="n">
        <v>1</v>
      </c>
      <c r="Z7" t="n">
        <v>10</v>
      </c>
      <c r="AA7" t="n">
        <v>96.11345280693105</v>
      </c>
      <c r="AB7" t="n">
        <v>131.506666356666</v>
      </c>
      <c r="AC7" t="n">
        <v>118.9558546903862</v>
      </c>
      <c r="AD7" t="n">
        <v>96113.45280693105</v>
      </c>
      <c r="AE7" t="n">
        <v>131506.666356666</v>
      </c>
      <c r="AF7" t="n">
        <v>4.330001546264054e-06</v>
      </c>
      <c r="AG7" t="n">
        <v>10</v>
      </c>
      <c r="AH7" t="n">
        <v>118955.8546903862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13.2134</v>
      </c>
      <c r="E8" t="n">
        <v>7.57</v>
      </c>
      <c r="F8" t="n">
        <v>4.43</v>
      </c>
      <c r="G8" t="n">
        <v>14.76</v>
      </c>
      <c r="H8" t="n">
        <v>0.24</v>
      </c>
      <c r="I8" t="n">
        <v>18</v>
      </c>
      <c r="J8" t="n">
        <v>187.97</v>
      </c>
      <c r="K8" t="n">
        <v>53.44</v>
      </c>
      <c r="L8" t="n">
        <v>2.5</v>
      </c>
      <c r="M8" t="n">
        <v>16</v>
      </c>
      <c r="N8" t="n">
        <v>37.03</v>
      </c>
      <c r="O8" t="n">
        <v>23416.52</v>
      </c>
      <c r="P8" t="n">
        <v>58.02</v>
      </c>
      <c r="Q8" t="n">
        <v>203.61</v>
      </c>
      <c r="R8" t="n">
        <v>26.7</v>
      </c>
      <c r="S8" t="n">
        <v>13.05</v>
      </c>
      <c r="T8" t="n">
        <v>6466.82</v>
      </c>
      <c r="U8" t="n">
        <v>0.49</v>
      </c>
      <c r="V8" t="n">
        <v>0.84</v>
      </c>
      <c r="W8" t="n">
        <v>0.07000000000000001</v>
      </c>
      <c r="X8" t="n">
        <v>0.39</v>
      </c>
      <c r="Y8" t="n">
        <v>1</v>
      </c>
      <c r="Z8" t="n">
        <v>10</v>
      </c>
      <c r="AA8" t="n">
        <v>96.34251511887798</v>
      </c>
      <c r="AB8" t="n">
        <v>131.8200795173877</v>
      </c>
      <c r="AC8" t="n">
        <v>119.2393561389268</v>
      </c>
      <c r="AD8" t="n">
        <v>96342.51511887799</v>
      </c>
      <c r="AE8" t="n">
        <v>131820.0795173877</v>
      </c>
      <c r="AF8" t="n">
        <v>4.339361120024076e-06</v>
      </c>
      <c r="AG8" t="n">
        <v>10</v>
      </c>
      <c r="AH8" t="n">
        <v>119239.3561389268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13.4948</v>
      </c>
      <c r="E9" t="n">
        <v>7.41</v>
      </c>
      <c r="F9" t="n">
        <v>4.35</v>
      </c>
      <c r="G9" t="n">
        <v>16.3</v>
      </c>
      <c r="H9" t="n">
        <v>0.26</v>
      </c>
      <c r="I9" t="n">
        <v>16</v>
      </c>
      <c r="J9" t="n">
        <v>188.35</v>
      </c>
      <c r="K9" t="n">
        <v>53.44</v>
      </c>
      <c r="L9" t="n">
        <v>2.75</v>
      </c>
      <c r="M9" t="n">
        <v>14</v>
      </c>
      <c r="N9" t="n">
        <v>37.16</v>
      </c>
      <c r="O9" t="n">
        <v>23463.4</v>
      </c>
      <c r="P9" t="n">
        <v>56.68</v>
      </c>
      <c r="Q9" t="n">
        <v>203.6</v>
      </c>
      <c r="R9" t="n">
        <v>23.59</v>
      </c>
      <c r="S9" t="n">
        <v>13.05</v>
      </c>
      <c r="T9" t="n">
        <v>4921.29</v>
      </c>
      <c r="U9" t="n">
        <v>0.55</v>
      </c>
      <c r="V9" t="n">
        <v>0.86</v>
      </c>
      <c r="W9" t="n">
        <v>0.08</v>
      </c>
      <c r="X9" t="n">
        <v>0.31</v>
      </c>
      <c r="Y9" t="n">
        <v>1</v>
      </c>
      <c r="Z9" t="n">
        <v>10</v>
      </c>
      <c r="AA9" t="n">
        <v>95.20613007696032</v>
      </c>
      <c r="AB9" t="n">
        <v>130.2652273692669</v>
      </c>
      <c r="AC9" t="n">
        <v>117.8328968975735</v>
      </c>
      <c r="AD9" t="n">
        <v>95206.13007696033</v>
      </c>
      <c r="AE9" t="n">
        <v>130265.2273692669</v>
      </c>
      <c r="AF9" t="n">
        <v>4.43177459567567e-06</v>
      </c>
      <c r="AG9" t="n">
        <v>10</v>
      </c>
      <c r="AH9" t="n">
        <v>117832.8968975735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13.587</v>
      </c>
      <c r="E10" t="n">
        <v>7.36</v>
      </c>
      <c r="F10" t="n">
        <v>4.33</v>
      </c>
      <c r="G10" t="n">
        <v>17.33</v>
      </c>
      <c r="H10" t="n">
        <v>0.28</v>
      </c>
      <c r="I10" t="n">
        <v>15</v>
      </c>
      <c r="J10" t="n">
        <v>188.73</v>
      </c>
      <c r="K10" t="n">
        <v>53.44</v>
      </c>
      <c r="L10" t="n">
        <v>3</v>
      </c>
      <c r="M10" t="n">
        <v>13</v>
      </c>
      <c r="N10" t="n">
        <v>37.29</v>
      </c>
      <c r="O10" t="n">
        <v>23510.33</v>
      </c>
      <c r="P10" t="n">
        <v>56.37</v>
      </c>
      <c r="Q10" t="n">
        <v>203.6</v>
      </c>
      <c r="R10" t="n">
        <v>23.2</v>
      </c>
      <c r="S10" t="n">
        <v>13.05</v>
      </c>
      <c r="T10" t="n">
        <v>4731.87</v>
      </c>
      <c r="U10" t="n">
        <v>0.5600000000000001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  <c r="AA10" t="n">
        <v>94.89917985844406</v>
      </c>
      <c r="AB10" t="n">
        <v>129.8452445386052</v>
      </c>
      <c r="AC10" t="n">
        <v>117.4529966388205</v>
      </c>
      <c r="AD10" t="n">
        <v>94899.17985844405</v>
      </c>
      <c r="AE10" t="n">
        <v>129845.2445386052</v>
      </c>
      <c r="AF10" t="n">
        <v>4.462053637804586e-06</v>
      </c>
      <c r="AG10" t="n">
        <v>10</v>
      </c>
      <c r="AH10" t="n">
        <v>117452.9966388205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13.7044</v>
      </c>
      <c r="E11" t="n">
        <v>7.3</v>
      </c>
      <c r="F11" t="n">
        <v>4.31</v>
      </c>
      <c r="G11" t="n">
        <v>18.46</v>
      </c>
      <c r="H11" t="n">
        <v>0.3</v>
      </c>
      <c r="I11" t="n">
        <v>14</v>
      </c>
      <c r="J11" t="n">
        <v>189.11</v>
      </c>
      <c r="K11" t="n">
        <v>53.44</v>
      </c>
      <c r="L11" t="n">
        <v>3.25</v>
      </c>
      <c r="M11" t="n">
        <v>12</v>
      </c>
      <c r="N11" t="n">
        <v>37.42</v>
      </c>
      <c r="O11" t="n">
        <v>23557.3</v>
      </c>
      <c r="P11" t="n">
        <v>55.89</v>
      </c>
      <c r="Q11" t="n">
        <v>203.56</v>
      </c>
      <c r="R11" t="n">
        <v>22.39</v>
      </c>
      <c r="S11" t="n">
        <v>13.05</v>
      </c>
      <c r="T11" t="n">
        <v>4331.57</v>
      </c>
      <c r="U11" t="n">
        <v>0.58</v>
      </c>
      <c r="V11" t="n">
        <v>0.87</v>
      </c>
      <c r="W11" t="n">
        <v>0.08</v>
      </c>
      <c r="X11" t="n">
        <v>0.27</v>
      </c>
      <c r="Y11" t="n">
        <v>1</v>
      </c>
      <c r="Z11" t="n">
        <v>10</v>
      </c>
      <c r="AA11" t="n">
        <v>94.48346861257102</v>
      </c>
      <c r="AB11" t="n">
        <v>129.2764500721162</v>
      </c>
      <c r="AC11" t="n">
        <v>116.9384871179049</v>
      </c>
      <c r="AD11" t="n">
        <v>94483.46861257101</v>
      </c>
      <c r="AE11" t="n">
        <v>129276.4500721162</v>
      </c>
      <c r="AF11" t="n">
        <v>4.500608513573944e-06</v>
      </c>
      <c r="AG11" t="n">
        <v>10</v>
      </c>
      <c r="AH11" t="n">
        <v>116938.4871179049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13.8148</v>
      </c>
      <c r="E12" t="n">
        <v>7.24</v>
      </c>
      <c r="F12" t="n">
        <v>4.29</v>
      </c>
      <c r="G12" t="n">
        <v>19.78</v>
      </c>
      <c r="H12" t="n">
        <v>0.33</v>
      </c>
      <c r="I12" t="n">
        <v>13</v>
      </c>
      <c r="J12" t="n">
        <v>189.49</v>
      </c>
      <c r="K12" t="n">
        <v>53.44</v>
      </c>
      <c r="L12" t="n">
        <v>3.5</v>
      </c>
      <c r="M12" t="n">
        <v>11</v>
      </c>
      <c r="N12" t="n">
        <v>37.55</v>
      </c>
      <c r="O12" t="n">
        <v>23604.32</v>
      </c>
      <c r="P12" t="n">
        <v>55.34</v>
      </c>
      <c r="Q12" t="n">
        <v>203.57</v>
      </c>
      <c r="R12" t="n">
        <v>21.66</v>
      </c>
      <c r="S12" t="n">
        <v>13.05</v>
      </c>
      <c r="T12" t="n">
        <v>3969.08</v>
      </c>
      <c r="U12" t="n">
        <v>0.6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94.05948876726058</v>
      </c>
      <c r="AB12" t="n">
        <v>128.6963421430921</v>
      </c>
      <c r="AC12" t="n">
        <v>116.4137438754401</v>
      </c>
      <c r="AD12" t="n">
        <v>94059.48876726057</v>
      </c>
      <c r="AE12" t="n">
        <v>128696.3421430921</v>
      </c>
      <c r="AF12" t="n">
        <v>4.536864546665401e-06</v>
      </c>
      <c r="AG12" t="n">
        <v>10</v>
      </c>
      <c r="AH12" t="n">
        <v>116413.7438754401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13.9362</v>
      </c>
      <c r="E13" t="n">
        <v>7.18</v>
      </c>
      <c r="F13" t="n">
        <v>4.26</v>
      </c>
      <c r="G13" t="n">
        <v>21.3</v>
      </c>
      <c r="H13" t="n">
        <v>0.35</v>
      </c>
      <c r="I13" t="n">
        <v>12</v>
      </c>
      <c r="J13" t="n">
        <v>189.87</v>
      </c>
      <c r="K13" t="n">
        <v>53.44</v>
      </c>
      <c r="L13" t="n">
        <v>3.75</v>
      </c>
      <c r="M13" t="n">
        <v>10</v>
      </c>
      <c r="N13" t="n">
        <v>37.69</v>
      </c>
      <c r="O13" t="n">
        <v>23651.38</v>
      </c>
      <c r="P13" t="n">
        <v>54.74</v>
      </c>
      <c r="Q13" t="n">
        <v>203.58</v>
      </c>
      <c r="R13" t="n">
        <v>20.9</v>
      </c>
      <c r="S13" t="n">
        <v>13.05</v>
      </c>
      <c r="T13" t="n">
        <v>3597.47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93.59854753819415</v>
      </c>
      <c r="AB13" t="n">
        <v>128.0656620181919</v>
      </c>
      <c r="AC13" t="n">
        <v>115.8432549764951</v>
      </c>
      <c r="AD13" t="n">
        <v>93598.54753819415</v>
      </c>
      <c r="AE13" t="n">
        <v>128065.6620181919</v>
      </c>
      <c r="AF13" t="n">
        <v>4.57673304682213e-06</v>
      </c>
      <c r="AG13" t="n">
        <v>10</v>
      </c>
      <c r="AH13" t="n">
        <v>115843.2549764951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14.0576</v>
      </c>
      <c r="E14" t="n">
        <v>7.11</v>
      </c>
      <c r="F14" t="n">
        <v>4.24</v>
      </c>
      <c r="G14" t="n">
        <v>23.1</v>
      </c>
      <c r="H14" t="n">
        <v>0.37</v>
      </c>
      <c r="I14" t="n">
        <v>11</v>
      </c>
      <c r="J14" t="n">
        <v>190.25</v>
      </c>
      <c r="K14" t="n">
        <v>53.44</v>
      </c>
      <c r="L14" t="n">
        <v>4</v>
      </c>
      <c r="M14" t="n">
        <v>9</v>
      </c>
      <c r="N14" t="n">
        <v>37.82</v>
      </c>
      <c r="O14" t="n">
        <v>23698.48</v>
      </c>
      <c r="P14" t="n">
        <v>54.21</v>
      </c>
      <c r="Q14" t="n">
        <v>203.56</v>
      </c>
      <c r="R14" t="n">
        <v>20.04</v>
      </c>
      <c r="S14" t="n">
        <v>13.05</v>
      </c>
      <c r="T14" t="n">
        <v>3171.15</v>
      </c>
      <c r="U14" t="n">
        <v>0.65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93.17804702017598</v>
      </c>
      <c r="AB14" t="n">
        <v>127.4903146582661</v>
      </c>
      <c r="AC14" t="n">
        <v>115.3228179610953</v>
      </c>
      <c r="AD14" t="n">
        <v>93178.04702017597</v>
      </c>
      <c r="AE14" t="n">
        <v>127490.3146582661</v>
      </c>
      <c r="AF14" t="n">
        <v>4.616601546978859e-06</v>
      </c>
      <c r="AG14" t="n">
        <v>10</v>
      </c>
      <c r="AH14" t="n">
        <v>115322.8179610953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14.0652</v>
      </c>
      <c r="E15" t="n">
        <v>7.11</v>
      </c>
      <c r="F15" t="n">
        <v>4.23</v>
      </c>
      <c r="G15" t="n">
        <v>23.08</v>
      </c>
      <c r="H15" t="n">
        <v>0.4</v>
      </c>
      <c r="I15" t="n">
        <v>11</v>
      </c>
      <c r="J15" t="n">
        <v>190.63</v>
      </c>
      <c r="K15" t="n">
        <v>53.44</v>
      </c>
      <c r="L15" t="n">
        <v>4.25</v>
      </c>
      <c r="M15" t="n">
        <v>9</v>
      </c>
      <c r="N15" t="n">
        <v>37.95</v>
      </c>
      <c r="O15" t="n">
        <v>23745.63</v>
      </c>
      <c r="P15" t="n">
        <v>54.08</v>
      </c>
      <c r="Q15" t="n">
        <v>203.56</v>
      </c>
      <c r="R15" t="n">
        <v>19.9</v>
      </c>
      <c r="S15" t="n">
        <v>13.05</v>
      </c>
      <c r="T15" t="n">
        <v>3100.78</v>
      </c>
      <c r="U15" t="n">
        <v>0.66</v>
      </c>
      <c r="V15" t="n">
        <v>0.88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93.10979830841404</v>
      </c>
      <c r="AB15" t="n">
        <v>127.3969337599129</v>
      </c>
      <c r="AC15" t="n">
        <v>115.2383492046199</v>
      </c>
      <c r="AD15" t="n">
        <v>93109.79830841404</v>
      </c>
      <c r="AE15" t="n">
        <v>127396.9337599128</v>
      </c>
      <c r="AF15" t="n">
        <v>4.619097433314865e-06</v>
      </c>
      <c r="AG15" t="n">
        <v>10</v>
      </c>
      <c r="AH15" t="n">
        <v>115238.3492046199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14.227</v>
      </c>
      <c r="E16" t="n">
        <v>7.03</v>
      </c>
      <c r="F16" t="n">
        <v>4.19</v>
      </c>
      <c r="G16" t="n">
        <v>25.13</v>
      </c>
      <c r="H16" t="n">
        <v>0.42</v>
      </c>
      <c r="I16" t="n">
        <v>10</v>
      </c>
      <c r="J16" t="n">
        <v>191.02</v>
      </c>
      <c r="K16" t="n">
        <v>53.44</v>
      </c>
      <c r="L16" t="n">
        <v>4.5</v>
      </c>
      <c r="M16" t="n">
        <v>8</v>
      </c>
      <c r="N16" t="n">
        <v>38.08</v>
      </c>
      <c r="O16" t="n">
        <v>23792.83</v>
      </c>
      <c r="P16" t="n">
        <v>53.28</v>
      </c>
      <c r="Q16" t="n">
        <v>203.56</v>
      </c>
      <c r="R16" t="n">
        <v>18.65</v>
      </c>
      <c r="S16" t="n">
        <v>13.05</v>
      </c>
      <c r="T16" t="n">
        <v>2478.58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92.51868593687678</v>
      </c>
      <c r="AB16" t="n">
        <v>126.5881477351386</v>
      </c>
      <c r="AC16" t="n">
        <v>114.5067525829116</v>
      </c>
      <c r="AD16" t="n">
        <v>92518.68593687678</v>
      </c>
      <c r="AE16" t="n">
        <v>126588.1477351386</v>
      </c>
      <c r="AF16" t="n">
        <v>4.672233539784047e-06</v>
      </c>
      <c r="AG16" t="n">
        <v>10</v>
      </c>
      <c r="AH16" t="n">
        <v>114506.7525829116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14.2693</v>
      </c>
      <c r="E17" t="n">
        <v>7.01</v>
      </c>
      <c r="F17" t="n">
        <v>4.2</v>
      </c>
      <c r="G17" t="n">
        <v>28.03</v>
      </c>
      <c r="H17" t="n">
        <v>0.44</v>
      </c>
      <c r="I17" t="n">
        <v>9</v>
      </c>
      <c r="J17" t="n">
        <v>191.4</v>
      </c>
      <c r="K17" t="n">
        <v>53.44</v>
      </c>
      <c r="L17" t="n">
        <v>4.75</v>
      </c>
      <c r="M17" t="n">
        <v>7</v>
      </c>
      <c r="N17" t="n">
        <v>38.22</v>
      </c>
      <c r="O17" t="n">
        <v>23840.07</v>
      </c>
      <c r="P17" t="n">
        <v>53.1</v>
      </c>
      <c r="Q17" t="n">
        <v>203.61</v>
      </c>
      <c r="R17" t="n">
        <v>19.13</v>
      </c>
      <c r="S17" t="n">
        <v>13.05</v>
      </c>
      <c r="T17" t="n">
        <v>2725.86</v>
      </c>
      <c r="U17" t="n">
        <v>0.68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92.38832057045043</v>
      </c>
      <c r="AB17" t="n">
        <v>126.4097760894801</v>
      </c>
      <c r="AC17" t="n">
        <v>114.3454044767685</v>
      </c>
      <c r="AD17" t="n">
        <v>92388.32057045044</v>
      </c>
      <c r="AE17" t="n">
        <v>126409.7760894801</v>
      </c>
      <c r="AF17" t="n">
        <v>4.686125117680502e-06</v>
      </c>
      <c r="AG17" t="n">
        <v>10</v>
      </c>
      <c r="AH17" t="n">
        <v>114345.4044767685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14.2546</v>
      </c>
      <c r="E18" t="n">
        <v>7.02</v>
      </c>
      <c r="F18" t="n">
        <v>4.21</v>
      </c>
      <c r="G18" t="n">
        <v>28.08</v>
      </c>
      <c r="H18" t="n">
        <v>0.46</v>
      </c>
      <c r="I18" t="n">
        <v>9</v>
      </c>
      <c r="J18" t="n">
        <v>191.78</v>
      </c>
      <c r="K18" t="n">
        <v>53.44</v>
      </c>
      <c r="L18" t="n">
        <v>5</v>
      </c>
      <c r="M18" t="n">
        <v>7</v>
      </c>
      <c r="N18" t="n">
        <v>38.35</v>
      </c>
      <c r="O18" t="n">
        <v>23887.36</v>
      </c>
      <c r="P18" t="n">
        <v>53.31</v>
      </c>
      <c r="Q18" t="n">
        <v>203.58</v>
      </c>
      <c r="R18" t="n">
        <v>19.38</v>
      </c>
      <c r="S18" t="n">
        <v>13.05</v>
      </c>
      <c r="T18" t="n">
        <v>2850.17</v>
      </c>
      <c r="U18" t="n">
        <v>0.67</v>
      </c>
      <c r="V18" t="n">
        <v>0.89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92.49697863845275</v>
      </c>
      <c r="AB18" t="n">
        <v>126.5584468517765</v>
      </c>
      <c r="AC18" t="n">
        <v>114.479886310172</v>
      </c>
      <c r="AD18" t="n">
        <v>92496.97863845274</v>
      </c>
      <c r="AE18" t="n">
        <v>126558.4468517764</v>
      </c>
      <c r="AF18" t="n">
        <v>4.681297548056912e-06</v>
      </c>
      <c r="AG18" t="n">
        <v>10</v>
      </c>
      <c r="AH18" t="n">
        <v>114479.886310172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14.2602</v>
      </c>
      <c r="E19" t="n">
        <v>7.01</v>
      </c>
      <c r="F19" t="n">
        <v>4.21</v>
      </c>
      <c r="G19" t="n">
        <v>28.06</v>
      </c>
      <c r="H19" t="n">
        <v>0.48</v>
      </c>
      <c r="I19" t="n">
        <v>9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53.04</v>
      </c>
      <c r="Q19" t="n">
        <v>203.59</v>
      </c>
      <c r="R19" t="n">
        <v>19.3</v>
      </c>
      <c r="S19" t="n">
        <v>13.05</v>
      </c>
      <c r="T19" t="n">
        <v>2807.64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92.38507195456897</v>
      </c>
      <c r="AB19" t="n">
        <v>126.4053311899123</v>
      </c>
      <c r="AC19" t="n">
        <v>114.341383792177</v>
      </c>
      <c r="AD19" t="n">
        <v>92385.07195456896</v>
      </c>
      <c r="AE19" t="n">
        <v>126405.3311899123</v>
      </c>
      <c r="AF19" t="n">
        <v>4.683136622199232e-06</v>
      </c>
      <c r="AG19" t="n">
        <v>10</v>
      </c>
      <c r="AH19" t="n">
        <v>114341.383792177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14.3902</v>
      </c>
      <c r="E20" t="n">
        <v>6.95</v>
      </c>
      <c r="F20" t="n">
        <v>4.18</v>
      </c>
      <c r="G20" t="n">
        <v>31.37</v>
      </c>
      <c r="H20" t="n">
        <v>0.51</v>
      </c>
      <c r="I20" t="n">
        <v>8</v>
      </c>
      <c r="J20" t="n">
        <v>192.55</v>
      </c>
      <c r="K20" t="n">
        <v>53.44</v>
      </c>
      <c r="L20" t="n">
        <v>5.5</v>
      </c>
      <c r="M20" t="n">
        <v>6</v>
      </c>
      <c r="N20" t="n">
        <v>38.62</v>
      </c>
      <c r="O20" t="n">
        <v>23982.06</v>
      </c>
      <c r="P20" t="n">
        <v>52.49</v>
      </c>
      <c r="Q20" t="n">
        <v>203.56</v>
      </c>
      <c r="R20" t="n">
        <v>18.46</v>
      </c>
      <c r="S20" t="n">
        <v>13.05</v>
      </c>
      <c r="T20" t="n">
        <v>2394.87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91.95827620496046</v>
      </c>
      <c r="AB20" t="n">
        <v>125.8213704163986</v>
      </c>
      <c r="AC20" t="n">
        <v>113.8131554152932</v>
      </c>
      <c r="AD20" t="n">
        <v>91958.27620496045</v>
      </c>
      <c r="AE20" t="n">
        <v>125821.3704163986</v>
      </c>
      <c r="AF20" t="n">
        <v>4.72582941478881e-06</v>
      </c>
      <c r="AG20" t="n">
        <v>10</v>
      </c>
      <c r="AH20" t="n">
        <v>113813.1554152932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14.404</v>
      </c>
      <c r="E21" t="n">
        <v>6.94</v>
      </c>
      <c r="F21" t="n">
        <v>4.18</v>
      </c>
      <c r="G21" t="n">
        <v>31.32</v>
      </c>
      <c r="H21" t="n">
        <v>0.53</v>
      </c>
      <c r="I21" t="n">
        <v>8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52.09</v>
      </c>
      <c r="Q21" t="n">
        <v>203.57</v>
      </c>
      <c r="R21" t="n">
        <v>18.24</v>
      </c>
      <c r="S21" t="n">
        <v>13.05</v>
      </c>
      <c r="T21" t="n">
        <v>2285.06</v>
      </c>
      <c r="U21" t="n">
        <v>0.72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91.78602965618425</v>
      </c>
      <c r="AB21" t="n">
        <v>125.5856950893817</v>
      </c>
      <c r="AC21" t="n">
        <v>113.5999726107143</v>
      </c>
      <c r="AD21" t="n">
        <v>91786.02965618426</v>
      </c>
      <c r="AE21" t="n">
        <v>125585.6950893817</v>
      </c>
      <c r="AF21" t="n">
        <v>4.730361418925242e-06</v>
      </c>
      <c r="AG21" t="n">
        <v>10</v>
      </c>
      <c r="AH21" t="n">
        <v>113599.9726107143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14.3925</v>
      </c>
      <c r="E22" t="n">
        <v>6.95</v>
      </c>
      <c r="F22" t="n">
        <v>4.18</v>
      </c>
      <c r="G22" t="n">
        <v>31.36</v>
      </c>
      <c r="H22" t="n">
        <v>0.55</v>
      </c>
      <c r="I22" t="n">
        <v>8</v>
      </c>
      <c r="J22" t="n">
        <v>193.32</v>
      </c>
      <c r="K22" t="n">
        <v>53.44</v>
      </c>
      <c r="L22" t="n">
        <v>6</v>
      </c>
      <c r="M22" t="n">
        <v>6</v>
      </c>
      <c r="N22" t="n">
        <v>38.89</v>
      </c>
      <c r="O22" t="n">
        <v>24076.95</v>
      </c>
      <c r="P22" t="n">
        <v>51.93</v>
      </c>
      <c r="Q22" t="n">
        <v>203.56</v>
      </c>
      <c r="R22" t="n">
        <v>18.42</v>
      </c>
      <c r="S22" t="n">
        <v>13.05</v>
      </c>
      <c r="T22" t="n">
        <v>2372.61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91.74301088567645</v>
      </c>
      <c r="AB22" t="n">
        <v>125.5268349097188</v>
      </c>
      <c r="AC22" t="n">
        <v>113.5467299639876</v>
      </c>
      <c r="AD22" t="n">
        <v>91743.01088567646</v>
      </c>
      <c r="AE22" t="n">
        <v>125526.8349097188</v>
      </c>
      <c r="AF22" t="n">
        <v>4.726584748811548e-06</v>
      </c>
      <c r="AG22" t="n">
        <v>10</v>
      </c>
      <c r="AH22" t="n">
        <v>113546.7299639876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14.559</v>
      </c>
      <c r="E23" t="n">
        <v>6.87</v>
      </c>
      <c r="F23" t="n">
        <v>4.14</v>
      </c>
      <c r="G23" t="n">
        <v>35.48</v>
      </c>
      <c r="H23" t="n">
        <v>0.57</v>
      </c>
      <c r="I23" t="n">
        <v>7</v>
      </c>
      <c r="J23" t="n">
        <v>193.71</v>
      </c>
      <c r="K23" t="n">
        <v>53.44</v>
      </c>
      <c r="L23" t="n">
        <v>6.25</v>
      </c>
      <c r="M23" t="n">
        <v>5</v>
      </c>
      <c r="N23" t="n">
        <v>39.02</v>
      </c>
      <c r="O23" t="n">
        <v>24124.47</v>
      </c>
      <c r="P23" t="n">
        <v>51.13</v>
      </c>
      <c r="Q23" t="n">
        <v>203.57</v>
      </c>
      <c r="R23" t="n">
        <v>16.88</v>
      </c>
      <c r="S23" t="n">
        <v>13.05</v>
      </c>
      <c r="T23" t="n">
        <v>1609.56</v>
      </c>
      <c r="U23" t="n">
        <v>0.77</v>
      </c>
      <c r="V23" t="n">
        <v>0.9</v>
      </c>
      <c r="W23" t="n">
        <v>0.07000000000000001</v>
      </c>
      <c r="X23" t="n">
        <v>0.1</v>
      </c>
      <c r="Y23" t="n">
        <v>1</v>
      </c>
      <c r="Z23" t="n">
        <v>10</v>
      </c>
      <c r="AA23" t="n">
        <v>84.32866665890056</v>
      </c>
      <c r="AB23" t="n">
        <v>115.3822020408672</v>
      </c>
      <c r="AC23" t="n">
        <v>104.3702866180543</v>
      </c>
      <c r="AD23" t="n">
        <v>84328.66665890056</v>
      </c>
      <c r="AE23" t="n">
        <v>115382.2020408672</v>
      </c>
      <c r="AF23" t="n">
        <v>4.781264363935892e-06</v>
      </c>
      <c r="AG23" t="n">
        <v>9</v>
      </c>
      <c r="AH23" t="n">
        <v>104370.2866180543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14.5466</v>
      </c>
      <c r="E24" t="n">
        <v>6.87</v>
      </c>
      <c r="F24" t="n">
        <v>4.15</v>
      </c>
      <c r="G24" t="n">
        <v>35.53</v>
      </c>
      <c r="H24" t="n">
        <v>0.59</v>
      </c>
      <c r="I24" t="n">
        <v>7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51.16</v>
      </c>
      <c r="Q24" t="n">
        <v>203.56</v>
      </c>
      <c r="R24" t="n">
        <v>17.33</v>
      </c>
      <c r="S24" t="n">
        <v>13.05</v>
      </c>
      <c r="T24" t="n">
        <v>1835.15</v>
      </c>
      <c r="U24" t="n">
        <v>0.75</v>
      </c>
      <c r="V24" t="n">
        <v>0.9</v>
      </c>
      <c r="W24" t="n">
        <v>0.06</v>
      </c>
      <c r="X24" t="n">
        <v>0.1</v>
      </c>
      <c r="Y24" t="n">
        <v>1</v>
      </c>
      <c r="Z24" t="n">
        <v>10</v>
      </c>
      <c r="AA24" t="n">
        <v>84.36321513152282</v>
      </c>
      <c r="AB24" t="n">
        <v>115.42947278528</v>
      </c>
      <c r="AC24" t="n">
        <v>104.4130459089653</v>
      </c>
      <c r="AD24" t="n">
        <v>84363.21513152283</v>
      </c>
      <c r="AE24" t="n">
        <v>115429.47278528</v>
      </c>
      <c r="AF24" t="n">
        <v>4.777192128335041e-06</v>
      </c>
      <c r="AG24" t="n">
        <v>9</v>
      </c>
      <c r="AH24" t="n">
        <v>104413.0459089653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14.5015</v>
      </c>
      <c r="E25" t="n">
        <v>6.9</v>
      </c>
      <c r="F25" t="n">
        <v>4.17</v>
      </c>
      <c r="G25" t="n">
        <v>35.71</v>
      </c>
      <c r="H25" t="n">
        <v>0.62</v>
      </c>
      <c r="I25" t="n">
        <v>7</v>
      </c>
      <c r="J25" t="n">
        <v>194.48</v>
      </c>
      <c r="K25" t="n">
        <v>53.44</v>
      </c>
      <c r="L25" t="n">
        <v>6.75</v>
      </c>
      <c r="M25" t="n">
        <v>5</v>
      </c>
      <c r="N25" t="n">
        <v>39.29</v>
      </c>
      <c r="O25" t="n">
        <v>24219.63</v>
      </c>
      <c r="P25" t="n">
        <v>51.24</v>
      </c>
      <c r="Q25" t="n">
        <v>203.56</v>
      </c>
      <c r="R25" t="n">
        <v>17.98</v>
      </c>
      <c r="S25" t="n">
        <v>13.05</v>
      </c>
      <c r="T25" t="n">
        <v>2160.46</v>
      </c>
      <c r="U25" t="n">
        <v>0.73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84.46990458832018</v>
      </c>
      <c r="AB25" t="n">
        <v>115.5754500068767</v>
      </c>
      <c r="AC25" t="n">
        <v>104.5450912694132</v>
      </c>
      <c r="AD25" t="n">
        <v>84469.90458832018</v>
      </c>
      <c r="AE25" t="n">
        <v>115575.4500068767</v>
      </c>
      <c r="AF25" t="n">
        <v>4.762381013367426e-06</v>
      </c>
      <c r="AG25" t="n">
        <v>9</v>
      </c>
      <c r="AH25" t="n">
        <v>104545.0912694132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14.498</v>
      </c>
      <c r="E26" t="n">
        <v>6.9</v>
      </c>
      <c r="F26" t="n">
        <v>4.17</v>
      </c>
      <c r="G26" t="n">
        <v>35.73</v>
      </c>
      <c r="H26" t="n">
        <v>0.64</v>
      </c>
      <c r="I26" t="n">
        <v>7</v>
      </c>
      <c r="J26" t="n">
        <v>194.86</v>
      </c>
      <c r="K26" t="n">
        <v>53.44</v>
      </c>
      <c r="L26" t="n">
        <v>7</v>
      </c>
      <c r="M26" t="n">
        <v>5</v>
      </c>
      <c r="N26" t="n">
        <v>39.43</v>
      </c>
      <c r="O26" t="n">
        <v>24267.28</v>
      </c>
      <c r="P26" t="n">
        <v>50.86</v>
      </c>
      <c r="Q26" t="n">
        <v>203.58</v>
      </c>
      <c r="R26" t="n">
        <v>18.05</v>
      </c>
      <c r="S26" t="n">
        <v>13.05</v>
      </c>
      <c r="T26" t="n">
        <v>2196.65</v>
      </c>
      <c r="U26" t="n">
        <v>0.72</v>
      </c>
      <c r="V26" t="n">
        <v>0.9</v>
      </c>
      <c r="W26" t="n">
        <v>0.06</v>
      </c>
      <c r="X26" t="n">
        <v>0.13</v>
      </c>
      <c r="Y26" t="n">
        <v>1</v>
      </c>
      <c r="Z26" t="n">
        <v>10</v>
      </c>
      <c r="AA26" t="n">
        <v>84.33243526645165</v>
      </c>
      <c r="AB26" t="n">
        <v>115.3873584159778</v>
      </c>
      <c r="AC26" t="n">
        <v>104.3749508759614</v>
      </c>
      <c r="AD26" t="n">
        <v>84332.43526645165</v>
      </c>
      <c r="AE26" t="n">
        <v>115387.3584159778</v>
      </c>
      <c r="AF26" t="n">
        <v>4.761231592028475e-06</v>
      </c>
      <c r="AG26" t="n">
        <v>9</v>
      </c>
      <c r="AH26" t="n">
        <v>104374.9508759614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14.6347</v>
      </c>
      <c r="E27" t="n">
        <v>6.83</v>
      </c>
      <c r="F27" t="n">
        <v>4.14</v>
      </c>
      <c r="G27" t="n">
        <v>41.41</v>
      </c>
      <c r="H27" t="n">
        <v>0.66</v>
      </c>
      <c r="I27" t="n">
        <v>6</v>
      </c>
      <c r="J27" t="n">
        <v>195.25</v>
      </c>
      <c r="K27" t="n">
        <v>53.44</v>
      </c>
      <c r="L27" t="n">
        <v>7.25</v>
      </c>
      <c r="M27" t="n">
        <v>4</v>
      </c>
      <c r="N27" t="n">
        <v>39.57</v>
      </c>
      <c r="O27" t="n">
        <v>24314.98</v>
      </c>
      <c r="P27" t="n">
        <v>50.16</v>
      </c>
      <c r="Q27" t="n">
        <v>203.56</v>
      </c>
      <c r="R27" t="n">
        <v>17.17</v>
      </c>
      <c r="S27" t="n">
        <v>13.05</v>
      </c>
      <c r="T27" t="n">
        <v>1759.01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83.85798454840054</v>
      </c>
      <c r="AB27" t="n">
        <v>114.7381940122522</v>
      </c>
      <c r="AC27" t="n">
        <v>103.7877418118192</v>
      </c>
      <c r="AD27" t="n">
        <v>83857.98454840053</v>
      </c>
      <c r="AE27" t="n">
        <v>114738.1940122522</v>
      </c>
      <c r="AF27" t="n">
        <v>4.806124705466901e-06</v>
      </c>
      <c r="AG27" t="n">
        <v>9</v>
      </c>
      <c r="AH27" t="n">
        <v>103787.7418118192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14.6407</v>
      </c>
      <c r="E28" t="n">
        <v>6.83</v>
      </c>
      <c r="F28" t="n">
        <v>4.14</v>
      </c>
      <c r="G28" t="n">
        <v>41.38</v>
      </c>
      <c r="H28" t="n">
        <v>0.68</v>
      </c>
      <c r="I28" t="n">
        <v>6</v>
      </c>
      <c r="J28" t="n">
        <v>195.64</v>
      </c>
      <c r="K28" t="n">
        <v>53.44</v>
      </c>
      <c r="L28" t="n">
        <v>7.5</v>
      </c>
      <c r="M28" t="n">
        <v>4</v>
      </c>
      <c r="N28" t="n">
        <v>39.7</v>
      </c>
      <c r="O28" t="n">
        <v>24362.73</v>
      </c>
      <c r="P28" t="n">
        <v>50.16</v>
      </c>
      <c r="Q28" t="n">
        <v>203.56</v>
      </c>
      <c r="R28" t="n">
        <v>17.08</v>
      </c>
      <c r="S28" t="n">
        <v>13.05</v>
      </c>
      <c r="T28" t="n">
        <v>1713.52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83.8494636084157</v>
      </c>
      <c r="AB28" t="n">
        <v>114.7265352862476</v>
      </c>
      <c r="AC28" t="n">
        <v>103.7771957782613</v>
      </c>
      <c r="AD28" t="n">
        <v>83849.46360841571</v>
      </c>
      <c r="AE28" t="n">
        <v>114726.5352862476</v>
      </c>
      <c r="AF28" t="n">
        <v>4.808095142047958e-06</v>
      </c>
      <c r="AG28" t="n">
        <v>9</v>
      </c>
      <c r="AH28" t="n">
        <v>103777.1957782613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14.6359</v>
      </c>
      <c r="E29" t="n">
        <v>6.83</v>
      </c>
      <c r="F29" t="n">
        <v>4.14</v>
      </c>
      <c r="G29" t="n">
        <v>41.41</v>
      </c>
      <c r="H29" t="n">
        <v>0.7</v>
      </c>
      <c r="I29" t="n">
        <v>6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50.08</v>
      </c>
      <c r="Q29" t="n">
        <v>203.59</v>
      </c>
      <c r="R29" t="n">
        <v>17.11</v>
      </c>
      <c r="S29" t="n">
        <v>13.05</v>
      </c>
      <c r="T29" t="n">
        <v>1729.23</v>
      </c>
      <c r="U29" t="n">
        <v>0.76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  <c r="AA29" t="n">
        <v>83.82653399253697</v>
      </c>
      <c r="AB29" t="n">
        <v>114.6951619742191</v>
      </c>
      <c r="AC29" t="n">
        <v>103.7488166911001</v>
      </c>
      <c r="AD29" t="n">
        <v>83826.53399253696</v>
      </c>
      <c r="AE29" t="n">
        <v>114695.1619742191</v>
      </c>
      <c r="AF29" t="n">
        <v>4.806518792783112e-06</v>
      </c>
      <c r="AG29" t="n">
        <v>9</v>
      </c>
      <c r="AH29" t="n">
        <v>103748.8166911001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14.6496</v>
      </c>
      <c r="E30" t="n">
        <v>6.83</v>
      </c>
      <c r="F30" t="n">
        <v>4.13</v>
      </c>
      <c r="G30" t="n">
        <v>41.34</v>
      </c>
      <c r="H30" t="n">
        <v>0.72</v>
      </c>
      <c r="I30" t="n">
        <v>6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49.95</v>
      </c>
      <c r="Q30" t="n">
        <v>203.56</v>
      </c>
      <c r="R30" t="n">
        <v>16.88</v>
      </c>
      <c r="S30" t="n">
        <v>13.05</v>
      </c>
      <c r="T30" t="n">
        <v>1617.41</v>
      </c>
      <c r="U30" t="n">
        <v>0.77</v>
      </c>
      <c r="V30" t="n">
        <v>0.9</v>
      </c>
      <c r="W30" t="n">
        <v>0.07000000000000001</v>
      </c>
      <c r="X30" t="n">
        <v>0.09</v>
      </c>
      <c r="Y30" t="n">
        <v>1</v>
      </c>
      <c r="Z30" t="n">
        <v>10</v>
      </c>
      <c r="AA30" t="n">
        <v>83.75366367172738</v>
      </c>
      <c r="AB30" t="n">
        <v>114.5954575864758</v>
      </c>
      <c r="AC30" t="n">
        <v>103.658627950187</v>
      </c>
      <c r="AD30" t="n">
        <v>83753.66367172738</v>
      </c>
      <c r="AE30" t="n">
        <v>114595.4575864758</v>
      </c>
      <c r="AF30" t="n">
        <v>4.81101795630986e-06</v>
      </c>
      <c r="AG30" t="n">
        <v>9</v>
      </c>
      <c r="AH30" t="n">
        <v>103658.627950187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14.6753</v>
      </c>
      <c r="E31" t="n">
        <v>6.81</v>
      </c>
      <c r="F31" t="n">
        <v>4.12</v>
      </c>
      <c r="G31" t="n">
        <v>41.22</v>
      </c>
      <c r="H31" t="n">
        <v>0.74</v>
      </c>
      <c r="I31" t="n">
        <v>6</v>
      </c>
      <c r="J31" t="n">
        <v>196.8</v>
      </c>
      <c r="K31" t="n">
        <v>53.44</v>
      </c>
      <c r="L31" t="n">
        <v>8.25</v>
      </c>
      <c r="M31" t="n">
        <v>4</v>
      </c>
      <c r="N31" t="n">
        <v>40.12</v>
      </c>
      <c r="O31" t="n">
        <v>24506.24</v>
      </c>
      <c r="P31" t="n">
        <v>49.27</v>
      </c>
      <c r="Q31" t="n">
        <v>203.57</v>
      </c>
      <c r="R31" t="n">
        <v>16.58</v>
      </c>
      <c r="S31" t="n">
        <v>13.05</v>
      </c>
      <c r="T31" t="n">
        <v>1464.96</v>
      </c>
      <c r="U31" t="n">
        <v>0.79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83.46011920301358</v>
      </c>
      <c r="AB31" t="n">
        <v>114.1938170941138</v>
      </c>
      <c r="AC31" t="n">
        <v>103.2953194627099</v>
      </c>
      <c r="AD31" t="n">
        <v>83460.11920301357</v>
      </c>
      <c r="AE31" t="n">
        <v>114193.8170941138</v>
      </c>
      <c r="AF31" t="n">
        <v>4.819457992998722e-06</v>
      </c>
      <c r="AG31" t="n">
        <v>9</v>
      </c>
      <c r="AH31" t="n">
        <v>103295.3194627099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14.6092</v>
      </c>
      <c r="E32" t="n">
        <v>6.84</v>
      </c>
      <c r="F32" t="n">
        <v>4.15</v>
      </c>
      <c r="G32" t="n">
        <v>41.53</v>
      </c>
      <c r="H32" t="n">
        <v>0.77</v>
      </c>
      <c r="I32" t="n">
        <v>6</v>
      </c>
      <c r="J32" t="n">
        <v>197.19</v>
      </c>
      <c r="K32" t="n">
        <v>53.44</v>
      </c>
      <c r="L32" t="n">
        <v>8.5</v>
      </c>
      <c r="M32" t="n">
        <v>4</v>
      </c>
      <c r="N32" t="n">
        <v>40.26</v>
      </c>
      <c r="O32" t="n">
        <v>24554.18</v>
      </c>
      <c r="P32" t="n">
        <v>49.41</v>
      </c>
      <c r="Q32" t="n">
        <v>203.56</v>
      </c>
      <c r="R32" t="n">
        <v>17.62</v>
      </c>
      <c r="S32" t="n">
        <v>13.05</v>
      </c>
      <c r="T32" t="n">
        <v>1983.22</v>
      </c>
      <c r="U32" t="n">
        <v>0.74</v>
      </c>
      <c r="V32" t="n">
        <v>0.9</v>
      </c>
      <c r="W32" t="n">
        <v>0.06</v>
      </c>
      <c r="X32" t="n">
        <v>0.11</v>
      </c>
      <c r="Y32" t="n">
        <v>1</v>
      </c>
      <c r="Z32" t="n">
        <v>10</v>
      </c>
      <c r="AA32" t="n">
        <v>83.62007795666118</v>
      </c>
      <c r="AB32" t="n">
        <v>114.4126797177365</v>
      </c>
      <c r="AC32" t="n">
        <v>103.4932941447098</v>
      </c>
      <c r="AD32" t="n">
        <v>83620.07795666117</v>
      </c>
      <c r="AE32" t="n">
        <v>114412.6797177365</v>
      </c>
      <c r="AF32" t="n">
        <v>4.797750349997407e-06</v>
      </c>
      <c r="AG32" t="n">
        <v>9</v>
      </c>
      <c r="AH32" t="n">
        <v>103493.2941447098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14.7614</v>
      </c>
      <c r="E33" t="n">
        <v>6.77</v>
      </c>
      <c r="F33" t="n">
        <v>4.12</v>
      </c>
      <c r="G33" t="n">
        <v>49.44</v>
      </c>
      <c r="H33" t="n">
        <v>0.79</v>
      </c>
      <c r="I33" t="n">
        <v>5</v>
      </c>
      <c r="J33" t="n">
        <v>197.58</v>
      </c>
      <c r="K33" t="n">
        <v>53.44</v>
      </c>
      <c r="L33" t="n">
        <v>8.75</v>
      </c>
      <c r="M33" t="n">
        <v>3</v>
      </c>
      <c r="N33" t="n">
        <v>40.39</v>
      </c>
      <c r="O33" t="n">
        <v>24602.15</v>
      </c>
      <c r="P33" t="n">
        <v>48.6</v>
      </c>
      <c r="Q33" t="n">
        <v>203.59</v>
      </c>
      <c r="R33" t="n">
        <v>16.46</v>
      </c>
      <c r="S33" t="n">
        <v>13.05</v>
      </c>
      <c r="T33" t="n">
        <v>1411.65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83.09416104306669</v>
      </c>
      <c r="AB33" t="n">
        <v>113.6930969947402</v>
      </c>
      <c r="AC33" t="n">
        <v>102.8423873868553</v>
      </c>
      <c r="AD33" t="n">
        <v>83094.16104306669</v>
      </c>
      <c r="AE33" t="n">
        <v>113693.0969947402</v>
      </c>
      <c r="AF33" t="n">
        <v>4.847733757936897e-06</v>
      </c>
      <c r="AG33" t="n">
        <v>9</v>
      </c>
      <c r="AH33" t="n">
        <v>102842.3873868553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14.7583</v>
      </c>
      <c r="E34" t="n">
        <v>6.78</v>
      </c>
      <c r="F34" t="n">
        <v>4.12</v>
      </c>
      <c r="G34" t="n">
        <v>49.45</v>
      </c>
      <c r="H34" t="n">
        <v>0.8100000000000001</v>
      </c>
      <c r="I34" t="n">
        <v>5</v>
      </c>
      <c r="J34" t="n">
        <v>197.97</v>
      </c>
      <c r="K34" t="n">
        <v>53.44</v>
      </c>
      <c r="L34" t="n">
        <v>9</v>
      </c>
      <c r="M34" t="n">
        <v>3</v>
      </c>
      <c r="N34" t="n">
        <v>40.53</v>
      </c>
      <c r="O34" t="n">
        <v>24650.18</v>
      </c>
      <c r="P34" t="n">
        <v>48.55</v>
      </c>
      <c r="Q34" t="n">
        <v>203.56</v>
      </c>
      <c r="R34" t="n">
        <v>16.58</v>
      </c>
      <c r="S34" t="n">
        <v>13.05</v>
      </c>
      <c r="T34" t="n">
        <v>1468.78</v>
      </c>
      <c r="U34" t="n">
        <v>0.79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83.07993106336517</v>
      </c>
      <c r="AB34" t="n">
        <v>113.6736269087301</v>
      </c>
      <c r="AC34" t="n">
        <v>102.8247754985276</v>
      </c>
      <c r="AD34" t="n">
        <v>83079.93106336516</v>
      </c>
      <c r="AE34" t="n">
        <v>113673.6269087301</v>
      </c>
      <c r="AF34" t="n">
        <v>4.846715699036684e-06</v>
      </c>
      <c r="AG34" t="n">
        <v>9</v>
      </c>
      <c r="AH34" t="n">
        <v>102824.7754985276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14.7656</v>
      </c>
      <c r="E35" t="n">
        <v>6.77</v>
      </c>
      <c r="F35" t="n">
        <v>4.12</v>
      </c>
      <c r="G35" t="n">
        <v>49.41</v>
      </c>
      <c r="H35" t="n">
        <v>0.83</v>
      </c>
      <c r="I35" t="n">
        <v>5</v>
      </c>
      <c r="J35" t="n">
        <v>198.36</v>
      </c>
      <c r="K35" t="n">
        <v>53.44</v>
      </c>
      <c r="L35" t="n">
        <v>9.25</v>
      </c>
      <c r="M35" t="n">
        <v>3</v>
      </c>
      <c r="N35" t="n">
        <v>40.67</v>
      </c>
      <c r="O35" t="n">
        <v>24698.26</v>
      </c>
      <c r="P35" t="n">
        <v>48.73</v>
      </c>
      <c r="Q35" t="n">
        <v>203.58</v>
      </c>
      <c r="R35" t="n">
        <v>16.4</v>
      </c>
      <c r="S35" t="n">
        <v>13.05</v>
      </c>
      <c r="T35" t="n">
        <v>1382.14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83.13637645620277</v>
      </c>
      <c r="AB35" t="n">
        <v>113.7508579854055</v>
      </c>
      <c r="AC35" t="n">
        <v>102.8946357496396</v>
      </c>
      <c r="AD35" t="n">
        <v>83136.37645620276</v>
      </c>
      <c r="AE35" t="n">
        <v>113750.8579854055</v>
      </c>
      <c r="AF35" t="n">
        <v>4.849113063543637e-06</v>
      </c>
      <c r="AG35" t="n">
        <v>9</v>
      </c>
      <c r="AH35" t="n">
        <v>102894.6357496396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14.7638</v>
      </c>
      <c r="E36" t="n">
        <v>6.77</v>
      </c>
      <c r="F36" t="n">
        <v>4.12</v>
      </c>
      <c r="G36" t="n">
        <v>49.42</v>
      </c>
      <c r="H36" t="n">
        <v>0.85</v>
      </c>
      <c r="I36" t="n">
        <v>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48.55</v>
      </c>
      <c r="Q36" t="n">
        <v>203.56</v>
      </c>
      <c r="R36" t="n">
        <v>16.44</v>
      </c>
      <c r="S36" t="n">
        <v>13.05</v>
      </c>
      <c r="T36" t="n">
        <v>1397.85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  <c r="AA36" t="n">
        <v>83.07247517883462</v>
      </c>
      <c r="AB36" t="n">
        <v>113.6634254385851</v>
      </c>
      <c r="AC36" t="n">
        <v>102.8155476423753</v>
      </c>
      <c r="AD36" t="n">
        <v>83072.47517883462</v>
      </c>
      <c r="AE36" t="n">
        <v>113663.4254385851</v>
      </c>
      <c r="AF36" t="n">
        <v>4.84852193256932e-06</v>
      </c>
      <c r="AG36" t="n">
        <v>9</v>
      </c>
      <c r="AH36" t="n">
        <v>102815.5476423753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14.7868</v>
      </c>
      <c r="E37" t="n">
        <v>6.76</v>
      </c>
      <c r="F37" t="n">
        <v>4.11</v>
      </c>
      <c r="G37" t="n">
        <v>49.3</v>
      </c>
      <c r="H37" t="n">
        <v>0.87</v>
      </c>
      <c r="I37" t="n">
        <v>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48.3</v>
      </c>
      <c r="Q37" t="n">
        <v>203.59</v>
      </c>
      <c r="R37" t="n">
        <v>16.01</v>
      </c>
      <c r="S37" t="n">
        <v>13.05</v>
      </c>
      <c r="T37" t="n">
        <v>1185.06</v>
      </c>
      <c r="U37" t="n">
        <v>0.82</v>
      </c>
      <c r="V37" t="n">
        <v>0.91</v>
      </c>
      <c r="W37" t="n">
        <v>0.06</v>
      </c>
      <c r="X37" t="n">
        <v>0.07000000000000001</v>
      </c>
      <c r="Y37" t="n">
        <v>1</v>
      </c>
      <c r="Z37" t="n">
        <v>10</v>
      </c>
      <c r="AA37" t="n">
        <v>82.94423332446193</v>
      </c>
      <c r="AB37" t="n">
        <v>113.4879592758011</v>
      </c>
      <c r="AC37" t="n">
        <v>102.6568277238991</v>
      </c>
      <c r="AD37" t="n">
        <v>82944.23332446194</v>
      </c>
      <c r="AE37" t="n">
        <v>113487.9592758011</v>
      </c>
      <c r="AF37" t="n">
        <v>4.856075272796707e-06</v>
      </c>
      <c r="AG37" t="n">
        <v>9</v>
      </c>
      <c r="AH37" t="n">
        <v>102656.8277238991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14.7893</v>
      </c>
      <c r="E38" t="n">
        <v>6.76</v>
      </c>
      <c r="F38" t="n">
        <v>4.11</v>
      </c>
      <c r="G38" t="n">
        <v>49.28</v>
      </c>
      <c r="H38" t="n">
        <v>0.89</v>
      </c>
      <c r="I38" t="n">
        <v>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48.11</v>
      </c>
      <c r="Q38" t="n">
        <v>203.56</v>
      </c>
      <c r="R38" t="n">
        <v>16.12</v>
      </c>
      <c r="S38" t="n">
        <v>13.05</v>
      </c>
      <c r="T38" t="n">
        <v>1237.72</v>
      </c>
      <c r="U38" t="n">
        <v>0.8100000000000001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  <c r="AA38" t="n">
        <v>82.87095954079103</v>
      </c>
      <c r="AB38" t="n">
        <v>113.3877028523714</v>
      </c>
      <c r="AC38" t="n">
        <v>102.5661396328108</v>
      </c>
      <c r="AD38" t="n">
        <v>82870.95954079104</v>
      </c>
      <c r="AE38" t="n">
        <v>113387.7028523714</v>
      </c>
      <c r="AF38" t="n">
        <v>4.856896288038815e-06</v>
      </c>
      <c r="AG38" t="n">
        <v>9</v>
      </c>
      <c r="AH38" t="n">
        <v>102566.1396328108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14.7372</v>
      </c>
      <c r="E39" t="n">
        <v>6.79</v>
      </c>
      <c r="F39" t="n">
        <v>4.13</v>
      </c>
      <c r="G39" t="n">
        <v>49.57</v>
      </c>
      <c r="H39" t="n">
        <v>0.91</v>
      </c>
      <c r="I39" t="n">
        <v>5</v>
      </c>
      <c r="J39" t="n">
        <v>199.92</v>
      </c>
      <c r="K39" t="n">
        <v>53.44</v>
      </c>
      <c r="L39" t="n">
        <v>10.25</v>
      </c>
      <c r="M39" t="n">
        <v>3</v>
      </c>
      <c r="N39" t="n">
        <v>41.24</v>
      </c>
      <c r="O39" t="n">
        <v>24891.03</v>
      </c>
      <c r="P39" t="n">
        <v>47.96</v>
      </c>
      <c r="Q39" t="n">
        <v>203.56</v>
      </c>
      <c r="R39" t="n">
        <v>16.94</v>
      </c>
      <c r="S39" t="n">
        <v>13.05</v>
      </c>
      <c r="T39" t="n">
        <v>1649.96</v>
      </c>
      <c r="U39" t="n">
        <v>0.77</v>
      </c>
      <c r="V39" t="n">
        <v>0.9</v>
      </c>
      <c r="W39" t="n">
        <v>0.06</v>
      </c>
      <c r="X39" t="n">
        <v>0.09</v>
      </c>
      <c r="Y39" t="n">
        <v>1</v>
      </c>
      <c r="Z39" t="n">
        <v>10</v>
      </c>
      <c r="AA39" t="n">
        <v>82.89585174547442</v>
      </c>
      <c r="AB39" t="n">
        <v>113.4217614649858</v>
      </c>
      <c r="AC39" t="n">
        <v>102.5969477392388</v>
      </c>
      <c r="AD39" t="n">
        <v>82895.85174547441</v>
      </c>
      <c r="AE39" t="n">
        <v>113421.7614649858</v>
      </c>
      <c r="AF39" t="n">
        <v>4.839786330393299e-06</v>
      </c>
      <c r="AG39" t="n">
        <v>9</v>
      </c>
      <c r="AH39" t="n">
        <v>102596.9477392388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14.7559</v>
      </c>
      <c r="E40" t="n">
        <v>6.78</v>
      </c>
      <c r="F40" t="n">
        <v>4.12</v>
      </c>
      <c r="G40" t="n">
        <v>49.47</v>
      </c>
      <c r="H40" t="n">
        <v>0.93</v>
      </c>
      <c r="I40" t="n">
        <v>5</v>
      </c>
      <c r="J40" t="n">
        <v>200.31</v>
      </c>
      <c r="K40" t="n">
        <v>53.44</v>
      </c>
      <c r="L40" t="n">
        <v>10.5</v>
      </c>
      <c r="M40" t="n">
        <v>3</v>
      </c>
      <c r="N40" t="n">
        <v>41.38</v>
      </c>
      <c r="O40" t="n">
        <v>24939.35</v>
      </c>
      <c r="P40" t="n">
        <v>47.43</v>
      </c>
      <c r="Q40" t="n">
        <v>203.57</v>
      </c>
      <c r="R40" t="n">
        <v>16.59</v>
      </c>
      <c r="S40" t="n">
        <v>13.05</v>
      </c>
      <c r="T40" t="n">
        <v>1475.53</v>
      </c>
      <c r="U40" t="n">
        <v>0.79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82.67013159922246</v>
      </c>
      <c r="AB40" t="n">
        <v>113.112921202814</v>
      </c>
      <c r="AC40" t="n">
        <v>102.3175827582285</v>
      </c>
      <c r="AD40" t="n">
        <v>82670.13159922246</v>
      </c>
      <c r="AE40" t="n">
        <v>113112.921202814</v>
      </c>
      <c r="AF40" t="n">
        <v>4.845927524404261e-06</v>
      </c>
      <c r="AG40" t="n">
        <v>9</v>
      </c>
      <c r="AH40" t="n">
        <v>102317.5827582285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14.7384</v>
      </c>
      <c r="E41" t="n">
        <v>6.78</v>
      </c>
      <c r="F41" t="n">
        <v>4.13</v>
      </c>
      <c r="G41" t="n">
        <v>49.56</v>
      </c>
      <c r="H41" t="n">
        <v>0.95</v>
      </c>
      <c r="I41" t="n">
        <v>5</v>
      </c>
      <c r="J41" t="n">
        <v>200.71</v>
      </c>
      <c r="K41" t="n">
        <v>53.44</v>
      </c>
      <c r="L41" t="n">
        <v>10.75</v>
      </c>
      <c r="M41" t="n">
        <v>3</v>
      </c>
      <c r="N41" t="n">
        <v>41.52</v>
      </c>
      <c r="O41" t="n">
        <v>24987.71</v>
      </c>
      <c r="P41" t="n">
        <v>47.12</v>
      </c>
      <c r="Q41" t="n">
        <v>203.57</v>
      </c>
      <c r="R41" t="n">
        <v>16.88</v>
      </c>
      <c r="S41" t="n">
        <v>13.05</v>
      </c>
      <c r="T41" t="n">
        <v>1621.41</v>
      </c>
      <c r="U41" t="n">
        <v>0.77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  <c r="AA41" t="n">
        <v>82.58407834116399</v>
      </c>
      <c r="AB41" t="n">
        <v>112.9951793387366</v>
      </c>
      <c r="AC41" t="n">
        <v>102.2110780124069</v>
      </c>
      <c r="AD41" t="n">
        <v>82584.07834116399</v>
      </c>
      <c r="AE41" t="n">
        <v>112995.1793387366</v>
      </c>
      <c r="AF41" t="n">
        <v>4.840180417709511e-06</v>
      </c>
      <c r="AG41" t="n">
        <v>9</v>
      </c>
      <c r="AH41" t="n">
        <v>102211.0780124069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14.7523</v>
      </c>
      <c r="E42" t="n">
        <v>6.78</v>
      </c>
      <c r="F42" t="n">
        <v>4.12</v>
      </c>
      <c r="G42" t="n">
        <v>49.49</v>
      </c>
      <c r="H42" t="n">
        <v>0.97</v>
      </c>
      <c r="I42" t="n">
        <v>5</v>
      </c>
      <c r="J42" t="n">
        <v>201.1</v>
      </c>
      <c r="K42" t="n">
        <v>53.44</v>
      </c>
      <c r="L42" t="n">
        <v>11</v>
      </c>
      <c r="M42" t="n">
        <v>3</v>
      </c>
      <c r="N42" t="n">
        <v>41.66</v>
      </c>
      <c r="O42" t="n">
        <v>25036.12</v>
      </c>
      <c r="P42" t="n">
        <v>46.61</v>
      </c>
      <c r="Q42" t="n">
        <v>203.56</v>
      </c>
      <c r="R42" t="n">
        <v>16.64</v>
      </c>
      <c r="S42" t="n">
        <v>13.05</v>
      </c>
      <c r="T42" t="n">
        <v>1500.6</v>
      </c>
      <c r="U42" t="n">
        <v>0.78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82.37242678167526</v>
      </c>
      <c r="AB42" t="n">
        <v>112.7055883376365</v>
      </c>
      <c r="AC42" t="n">
        <v>101.9491251700082</v>
      </c>
      <c r="AD42" t="n">
        <v>82372.42678167525</v>
      </c>
      <c r="AE42" t="n">
        <v>112705.5883376365</v>
      </c>
      <c r="AF42" t="n">
        <v>4.844745262455627e-06</v>
      </c>
      <c r="AG42" t="n">
        <v>9</v>
      </c>
      <c r="AH42" t="n">
        <v>101949.1251700082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14.918</v>
      </c>
      <c r="E43" t="n">
        <v>6.7</v>
      </c>
      <c r="F43" t="n">
        <v>4.09</v>
      </c>
      <c r="G43" t="n">
        <v>61.29</v>
      </c>
      <c r="H43" t="n">
        <v>0.99</v>
      </c>
      <c r="I43" t="n">
        <v>4</v>
      </c>
      <c r="J43" t="n">
        <v>201.49</v>
      </c>
      <c r="K43" t="n">
        <v>53.44</v>
      </c>
      <c r="L43" t="n">
        <v>11.25</v>
      </c>
      <c r="M43" t="n">
        <v>2</v>
      </c>
      <c r="N43" t="n">
        <v>41.81</v>
      </c>
      <c r="O43" t="n">
        <v>25084.58</v>
      </c>
      <c r="P43" t="n">
        <v>45.97</v>
      </c>
      <c r="Q43" t="n">
        <v>203.56</v>
      </c>
      <c r="R43" t="n">
        <v>15.31</v>
      </c>
      <c r="S43" t="n">
        <v>13.05</v>
      </c>
      <c r="T43" t="n">
        <v>841.1900000000001</v>
      </c>
      <c r="U43" t="n">
        <v>0.85</v>
      </c>
      <c r="V43" t="n">
        <v>0.91</v>
      </c>
      <c r="W43" t="n">
        <v>0.06</v>
      </c>
      <c r="X43" t="n">
        <v>0.05</v>
      </c>
      <c r="Y43" t="n">
        <v>1</v>
      </c>
      <c r="Z43" t="n">
        <v>10</v>
      </c>
      <c r="AA43" t="n">
        <v>81.90930286313069</v>
      </c>
      <c r="AB43" t="n">
        <v>112.0719217606988</v>
      </c>
      <c r="AC43" t="n">
        <v>101.3759348418166</v>
      </c>
      <c r="AD43" t="n">
        <v>81909.3028631307</v>
      </c>
      <c r="AE43" t="n">
        <v>112071.9217606988</v>
      </c>
      <c r="AF43" t="n">
        <v>4.899162152702496e-06</v>
      </c>
      <c r="AG43" t="n">
        <v>9</v>
      </c>
      <c r="AH43" t="n">
        <v>101375.9348418166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14.9155</v>
      </c>
      <c r="E44" t="n">
        <v>6.7</v>
      </c>
      <c r="F44" t="n">
        <v>4.09</v>
      </c>
      <c r="G44" t="n">
        <v>61.3</v>
      </c>
      <c r="H44" t="n">
        <v>1.01</v>
      </c>
      <c r="I44" t="n">
        <v>4</v>
      </c>
      <c r="J44" t="n">
        <v>201.88</v>
      </c>
      <c r="K44" t="n">
        <v>53.44</v>
      </c>
      <c r="L44" t="n">
        <v>11.5</v>
      </c>
      <c r="M44" t="n">
        <v>2</v>
      </c>
      <c r="N44" t="n">
        <v>41.95</v>
      </c>
      <c r="O44" t="n">
        <v>25133.09</v>
      </c>
      <c r="P44" t="n">
        <v>45.86</v>
      </c>
      <c r="Q44" t="n">
        <v>203.56</v>
      </c>
      <c r="R44" t="n">
        <v>15.48</v>
      </c>
      <c r="S44" t="n">
        <v>13.05</v>
      </c>
      <c r="T44" t="n">
        <v>922.9400000000001</v>
      </c>
      <c r="U44" t="n">
        <v>0.84</v>
      </c>
      <c r="V44" t="n">
        <v>0.91</v>
      </c>
      <c r="W44" t="n">
        <v>0.06</v>
      </c>
      <c r="X44" t="n">
        <v>0.05</v>
      </c>
      <c r="Y44" t="n">
        <v>1</v>
      </c>
      <c r="Z44" t="n">
        <v>10</v>
      </c>
      <c r="AA44" t="n">
        <v>81.87232743975254</v>
      </c>
      <c r="AB44" t="n">
        <v>112.0213303551923</v>
      </c>
      <c r="AC44" t="n">
        <v>101.3301718090461</v>
      </c>
      <c r="AD44" t="n">
        <v>81872.32743975254</v>
      </c>
      <c r="AE44" t="n">
        <v>112021.3303551923</v>
      </c>
      <c r="AF44" t="n">
        <v>4.898341137460389e-06</v>
      </c>
      <c r="AG44" t="n">
        <v>9</v>
      </c>
      <c r="AH44" t="n">
        <v>101330.1718090461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14.8859</v>
      </c>
      <c r="E45" t="n">
        <v>6.72</v>
      </c>
      <c r="F45" t="n">
        <v>4.1</v>
      </c>
      <c r="G45" t="n">
        <v>61.5</v>
      </c>
      <c r="H45" t="n">
        <v>1.03</v>
      </c>
      <c r="I45" t="n">
        <v>4</v>
      </c>
      <c r="J45" t="n">
        <v>202.28</v>
      </c>
      <c r="K45" t="n">
        <v>53.44</v>
      </c>
      <c r="L45" t="n">
        <v>11.75</v>
      </c>
      <c r="M45" t="n">
        <v>2</v>
      </c>
      <c r="N45" t="n">
        <v>42.09</v>
      </c>
      <c r="O45" t="n">
        <v>25181.64</v>
      </c>
      <c r="P45" t="n">
        <v>45.91</v>
      </c>
      <c r="Q45" t="n">
        <v>203.56</v>
      </c>
      <c r="R45" t="n">
        <v>15.9</v>
      </c>
      <c r="S45" t="n">
        <v>13.05</v>
      </c>
      <c r="T45" t="n">
        <v>1136.02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81.93308385908692</v>
      </c>
      <c r="AB45" t="n">
        <v>112.1044599685096</v>
      </c>
      <c r="AC45" t="n">
        <v>101.4053676487416</v>
      </c>
      <c r="AD45" t="n">
        <v>81933.08385908692</v>
      </c>
      <c r="AE45" t="n">
        <v>112104.4599685096</v>
      </c>
      <c r="AF45" t="n">
        <v>4.888620316993839e-06</v>
      </c>
      <c r="AG45" t="n">
        <v>9</v>
      </c>
      <c r="AH45" t="n">
        <v>101405.3676487416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14.8896</v>
      </c>
      <c r="E46" t="n">
        <v>6.72</v>
      </c>
      <c r="F46" t="n">
        <v>4.1</v>
      </c>
      <c r="G46" t="n">
        <v>61.48</v>
      </c>
      <c r="H46" t="n">
        <v>1.05</v>
      </c>
      <c r="I46" t="n">
        <v>4</v>
      </c>
      <c r="J46" t="n">
        <v>202.67</v>
      </c>
      <c r="K46" t="n">
        <v>53.44</v>
      </c>
      <c r="L46" t="n">
        <v>12</v>
      </c>
      <c r="M46" t="n">
        <v>2</v>
      </c>
      <c r="N46" t="n">
        <v>42.24</v>
      </c>
      <c r="O46" t="n">
        <v>25230.25</v>
      </c>
      <c r="P46" t="n">
        <v>45.67</v>
      </c>
      <c r="Q46" t="n">
        <v>203.56</v>
      </c>
      <c r="R46" t="n">
        <v>15.82</v>
      </c>
      <c r="S46" t="n">
        <v>13.05</v>
      </c>
      <c r="T46" t="n">
        <v>1097.32</v>
      </c>
      <c r="U46" t="n">
        <v>0.82</v>
      </c>
      <c r="V46" t="n">
        <v>0.91</v>
      </c>
      <c r="W46" t="n">
        <v>0.06</v>
      </c>
      <c r="X46" t="n">
        <v>0.06</v>
      </c>
      <c r="Y46" t="n">
        <v>1</v>
      </c>
      <c r="Z46" t="n">
        <v>10</v>
      </c>
      <c r="AA46" t="n">
        <v>81.84067851254248</v>
      </c>
      <c r="AB46" t="n">
        <v>111.9780268967314</v>
      </c>
      <c r="AC46" t="n">
        <v>101.2910011718839</v>
      </c>
      <c r="AD46" t="n">
        <v>81840.67851254248</v>
      </c>
      <c r="AE46" t="n">
        <v>111978.0268967314</v>
      </c>
      <c r="AF46" t="n">
        <v>4.889835419552158e-06</v>
      </c>
      <c r="AG46" t="n">
        <v>9</v>
      </c>
      <c r="AH46" t="n">
        <v>101291.0011718839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14.8871</v>
      </c>
      <c r="E47" t="n">
        <v>6.72</v>
      </c>
      <c r="F47" t="n">
        <v>4.1</v>
      </c>
      <c r="G47" t="n">
        <v>61.5</v>
      </c>
      <c r="H47" t="n">
        <v>1.07</v>
      </c>
      <c r="I47" t="n">
        <v>4</v>
      </c>
      <c r="J47" t="n">
        <v>203.07</v>
      </c>
      <c r="K47" t="n">
        <v>53.44</v>
      </c>
      <c r="L47" t="n">
        <v>12.25</v>
      </c>
      <c r="M47" t="n">
        <v>2</v>
      </c>
      <c r="N47" t="n">
        <v>42.38</v>
      </c>
      <c r="O47" t="n">
        <v>25279.03</v>
      </c>
      <c r="P47" t="n">
        <v>45.5</v>
      </c>
      <c r="Q47" t="n">
        <v>203.56</v>
      </c>
      <c r="R47" t="n">
        <v>15.9</v>
      </c>
      <c r="S47" t="n">
        <v>13.05</v>
      </c>
      <c r="T47" t="n">
        <v>1134.31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81.78168811130308</v>
      </c>
      <c r="AB47" t="n">
        <v>111.8973136272829</v>
      </c>
      <c r="AC47" t="n">
        <v>101.2179910635897</v>
      </c>
      <c r="AD47" t="n">
        <v>81781.68811130308</v>
      </c>
      <c r="AE47" t="n">
        <v>111897.3136272829</v>
      </c>
      <c r="AF47" t="n">
        <v>4.889014404310051e-06</v>
      </c>
      <c r="AG47" t="n">
        <v>9</v>
      </c>
      <c r="AH47" t="n">
        <v>101217.9910635898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14.892</v>
      </c>
      <c r="E48" t="n">
        <v>6.72</v>
      </c>
      <c r="F48" t="n">
        <v>4.1</v>
      </c>
      <c r="G48" t="n">
        <v>61.46</v>
      </c>
      <c r="H48" t="n">
        <v>1.09</v>
      </c>
      <c r="I48" t="n">
        <v>4</v>
      </c>
      <c r="J48" t="n">
        <v>203.46</v>
      </c>
      <c r="K48" t="n">
        <v>53.44</v>
      </c>
      <c r="L48" t="n">
        <v>12.5</v>
      </c>
      <c r="M48" t="n">
        <v>2</v>
      </c>
      <c r="N48" t="n">
        <v>42.53</v>
      </c>
      <c r="O48" t="n">
        <v>25327.74</v>
      </c>
      <c r="P48" t="n">
        <v>45.35</v>
      </c>
      <c r="Q48" t="n">
        <v>203.56</v>
      </c>
      <c r="R48" t="n">
        <v>15.76</v>
      </c>
      <c r="S48" t="n">
        <v>13.05</v>
      </c>
      <c r="T48" t="n">
        <v>1062.57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81.72071569912889</v>
      </c>
      <c r="AB48" t="n">
        <v>111.8138884830332</v>
      </c>
      <c r="AC48" t="n">
        <v>101.1425278980193</v>
      </c>
      <c r="AD48" t="n">
        <v>81720.71569912889</v>
      </c>
      <c r="AE48" t="n">
        <v>111813.8884830332</v>
      </c>
      <c r="AF48" t="n">
        <v>4.890623594184581e-06</v>
      </c>
      <c r="AG48" t="n">
        <v>9</v>
      </c>
      <c r="AH48" t="n">
        <v>101142.5278980193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14.9149</v>
      </c>
      <c r="E49" t="n">
        <v>6.7</v>
      </c>
      <c r="F49" t="n">
        <v>4.09</v>
      </c>
      <c r="G49" t="n">
        <v>61.31</v>
      </c>
      <c r="H49" t="n">
        <v>1.11</v>
      </c>
      <c r="I49" t="n">
        <v>4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44.91</v>
      </c>
      <c r="Q49" t="n">
        <v>203.56</v>
      </c>
      <c r="R49" t="n">
        <v>15.47</v>
      </c>
      <c r="S49" t="n">
        <v>13.05</v>
      </c>
      <c r="T49" t="n">
        <v>919.33</v>
      </c>
      <c r="U49" t="n">
        <v>0.84</v>
      </c>
      <c r="V49" t="n">
        <v>0.91</v>
      </c>
      <c r="W49" t="n">
        <v>0.06</v>
      </c>
      <c r="X49" t="n">
        <v>0.05</v>
      </c>
      <c r="Y49" t="n">
        <v>1</v>
      </c>
      <c r="Z49" t="n">
        <v>10</v>
      </c>
      <c r="AA49" t="n">
        <v>81.52646010036226</v>
      </c>
      <c r="AB49" t="n">
        <v>111.5480994028486</v>
      </c>
      <c r="AC49" t="n">
        <v>100.9021053546102</v>
      </c>
      <c r="AD49" t="n">
        <v>81526.46010036225</v>
      </c>
      <c r="AE49" t="n">
        <v>111548.0994028486</v>
      </c>
      <c r="AF49" t="n">
        <v>4.898144093802284e-06</v>
      </c>
      <c r="AG49" t="n">
        <v>9</v>
      </c>
      <c r="AH49" t="n">
        <v>100902.1053546102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14.8951</v>
      </c>
      <c r="E50" t="n">
        <v>6.71</v>
      </c>
      <c r="F50" t="n">
        <v>4.1</v>
      </c>
      <c r="G50" t="n">
        <v>61.44</v>
      </c>
      <c r="H50" t="n">
        <v>1.13</v>
      </c>
      <c r="I50" t="n">
        <v>4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44.87</v>
      </c>
      <c r="Q50" t="n">
        <v>203.62</v>
      </c>
      <c r="R50" t="n">
        <v>15.78</v>
      </c>
      <c r="S50" t="n">
        <v>13.05</v>
      </c>
      <c r="T50" t="n">
        <v>1073.86</v>
      </c>
      <c r="U50" t="n">
        <v>0.83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81.5414641297878</v>
      </c>
      <c r="AB50" t="n">
        <v>111.5686285778397</v>
      </c>
      <c r="AC50" t="n">
        <v>100.920675253953</v>
      </c>
      <c r="AD50" t="n">
        <v>81541.4641297878</v>
      </c>
      <c r="AE50" t="n">
        <v>111568.6285778397</v>
      </c>
      <c r="AF50" t="n">
        <v>4.891641653084794e-06</v>
      </c>
      <c r="AG50" t="n">
        <v>9</v>
      </c>
      <c r="AH50" t="n">
        <v>100920.675253953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14.8766</v>
      </c>
      <c r="E51" t="n">
        <v>6.72</v>
      </c>
      <c r="F51" t="n">
        <v>4.1</v>
      </c>
      <c r="G51" t="n">
        <v>61.57</v>
      </c>
      <c r="H51" t="n">
        <v>1.15</v>
      </c>
      <c r="I51" t="n">
        <v>4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44.78</v>
      </c>
      <c r="Q51" t="n">
        <v>203.56</v>
      </c>
      <c r="R51" t="n">
        <v>16.04</v>
      </c>
      <c r="S51" t="n">
        <v>13.05</v>
      </c>
      <c r="T51" t="n">
        <v>1207.45</v>
      </c>
      <c r="U51" t="n">
        <v>0.8100000000000001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81.53151708027201</v>
      </c>
      <c r="AB51" t="n">
        <v>111.5550185858594</v>
      </c>
      <c r="AC51" t="n">
        <v>100.9083641805055</v>
      </c>
      <c r="AD51" t="n">
        <v>81531.51708027201</v>
      </c>
      <c r="AE51" t="n">
        <v>111555.0185858594</v>
      </c>
      <c r="AF51" t="n">
        <v>4.8855661402932e-06</v>
      </c>
      <c r="AG51" t="n">
        <v>9</v>
      </c>
      <c r="AH51" t="n">
        <v>100908.3641805055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14.8803</v>
      </c>
      <c r="E52" t="n">
        <v>6.72</v>
      </c>
      <c r="F52" t="n">
        <v>4.1</v>
      </c>
      <c r="G52" t="n">
        <v>61.54</v>
      </c>
      <c r="H52" t="n">
        <v>1.17</v>
      </c>
      <c r="I52" t="n">
        <v>4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44.27</v>
      </c>
      <c r="Q52" t="n">
        <v>203.56</v>
      </c>
      <c r="R52" t="n">
        <v>15.99</v>
      </c>
      <c r="S52" t="n">
        <v>13.05</v>
      </c>
      <c r="T52" t="n">
        <v>1180.8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81.34041060634975</v>
      </c>
      <c r="AB52" t="n">
        <v>111.2935382772165</v>
      </c>
      <c r="AC52" t="n">
        <v>100.6718391855295</v>
      </c>
      <c r="AD52" t="n">
        <v>81340.41060634975</v>
      </c>
      <c r="AE52" t="n">
        <v>111293.5382772165</v>
      </c>
      <c r="AF52" t="n">
        <v>4.886781242851519e-06</v>
      </c>
      <c r="AG52" t="n">
        <v>9</v>
      </c>
      <c r="AH52" t="n">
        <v>100671.8391855295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14.8791</v>
      </c>
      <c r="E53" t="n">
        <v>6.72</v>
      </c>
      <c r="F53" t="n">
        <v>4.1</v>
      </c>
      <c r="G53" t="n">
        <v>61.55</v>
      </c>
      <c r="H53" t="n">
        <v>1.19</v>
      </c>
      <c r="I53" t="n">
        <v>4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43.82</v>
      </c>
      <c r="Q53" t="n">
        <v>203.56</v>
      </c>
      <c r="R53" t="n">
        <v>16.01</v>
      </c>
      <c r="S53" t="n">
        <v>13.05</v>
      </c>
      <c r="T53" t="n">
        <v>1188.49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81.17729913195582</v>
      </c>
      <c r="AB53" t="n">
        <v>111.0703619619804</v>
      </c>
      <c r="AC53" t="n">
        <v>100.4699625045896</v>
      </c>
      <c r="AD53" t="n">
        <v>81177.29913195582</v>
      </c>
      <c r="AE53" t="n">
        <v>111070.3619619804</v>
      </c>
      <c r="AF53" t="n">
        <v>4.886387155535307e-06</v>
      </c>
      <c r="AG53" t="n">
        <v>9</v>
      </c>
      <c r="AH53" t="n">
        <v>100469.9625045896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14.892</v>
      </c>
      <c r="E54" t="n">
        <v>6.72</v>
      </c>
      <c r="F54" t="n">
        <v>4.1</v>
      </c>
      <c r="G54" t="n">
        <v>61.46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43.37</v>
      </c>
      <c r="Q54" t="n">
        <v>203.56</v>
      </c>
      <c r="R54" t="n">
        <v>15.71</v>
      </c>
      <c r="S54" t="n">
        <v>13.05</v>
      </c>
      <c r="T54" t="n">
        <v>1040.49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80.99716762213602</v>
      </c>
      <c r="AB54" t="n">
        <v>110.8238980834038</v>
      </c>
      <c r="AC54" t="n">
        <v>100.2470207926699</v>
      </c>
      <c r="AD54" t="n">
        <v>80997.16762213602</v>
      </c>
      <c r="AE54" t="n">
        <v>110823.8980834038</v>
      </c>
      <c r="AF54" t="n">
        <v>4.890623594184581e-06</v>
      </c>
      <c r="AG54" t="n">
        <v>9</v>
      </c>
      <c r="AH54" t="n">
        <v>100247.0207926699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14.892</v>
      </c>
      <c r="E55" t="n">
        <v>6.72</v>
      </c>
      <c r="F55" t="n">
        <v>4.1</v>
      </c>
      <c r="G55" t="n">
        <v>61.46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0</v>
      </c>
      <c r="N55" t="n">
        <v>43.55</v>
      </c>
      <c r="O55" t="n">
        <v>25670.09</v>
      </c>
      <c r="P55" t="n">
        <v>43.29</v>
      </c>
      <c r="Q55" t="n">
        <v>203.56</v>
      </c>
      <c r="R55" t="n">
        <v>15.65</v>
      </c>
      <c r="S55" t="n">
        <v>13.05</v>
      </c>
      <c r="T55" t="n">
        <v>1011.28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80.96793335639894</v>
      </c>
      <c r="AB55" t="n">
        <v>110.7838984712975</v>
      </c>
      <c r="AC55" t="n">
        <v>100.2108386874033</v>
      </c>
      <c r="AD55" t="n">
        <v>80967.93335639895</v>
      </c>
      <c r="AE55" t="n">
        <v>110783.8984712975</v>
      </c>
      <c r="AF55" t="n">
        <v>4.890623594184581e-06</v>
      </c>
      <c r="AG55" t="n">
        <v>9</v>
      </c>
      <c r="AH55" t="n">
        <v>100210.8386874033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13.1565</v>
      </c>
      <c r="E2" t="n">
        <v>7.6</v>
      </c>
      <c r="F2" t="n">
        <v>4.7</v>
      </c>
      <c r="G2" t="n">
        <v>8.300000000000001</v>
      </c>
      <c r="H2" t="n">
        <v>0.15</v>
      </c>
      <c r="I2" t="n">
        <v>34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45.68</v>
      </c>
      <c r="Q2" t="n">
        <v>203.58</v>
      </c>
      <c r="R2" t="n">
        <v>34.77</v>
      </c>
      <c r="S2" t="n">
        <v>13.05</v>
      </c>
      <c r="T2" t="n">
        <v>10418.32</v>
      </c>
      <c r="U2" t="n">
        <v>0.38</v>
      </c>
      <c r="V2" t="n">
        <v>0.79</v>
      </c>
      <c r="W2" t="n">
        <v>0.11</v>
      </c>
      <c r="X2" t="n">
        <v>0.66</v>
      </c>
      <c r="Y2" t="n">
        <v>1</v>
      </c>
      <c r="Z2" t="n">
        <v>10</v>
      </c>
      <c r="AA2" t="n">
        <v>89.71660663909843</v>
      </c>
      <c r="AB2" t="n">
        <v>122.7542192209062</v>
      </c>
      <c r="AC2" t="n">
        <v>111.0387288251238</v>
      </c>
      <c r="AD2" t="n">
        <v>89716.60663909843</v>
      </c>
      <c r="AE2" t="n">
        <v>122754.2192209062</v>
      </c>
      <c r="AF2" t="n">
        <v>4.441903325953902e-06</v>
      </c>
      <c r="AG2" t="n">
        <v>10</v>
      </c>
      <c r="AH2" t="n">
        <v>111038.7288251238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13.7117</v>
      </c>
      <c r="E3" t="n">
        <v>7.29</v>
      </c>
      <c r="F3" t="n">
        <v>4.56</v>
      </c>
      <c r="G3" t="n">
        <v>10.14</v>
      </c>
      <c r="H3" t="n">
        <v>0.19</v>
      </c>
      <c r="I3" t="n">
        <v>27</v>
      </c>
      <c r="J3" t="n">
        <v>116.37</v>
      </c>
      <c r="K3" t="n">
        <v>43.4</v>
      </c>
      <c r="L3" t="n">
        <v>1.25</v>
      </c>
      <c r="M3" t="n">
        <v>25</v>
      </c>
      <c r="N3" t="n">
        <v>16.72</v>
      </c>
      <c r="O3" t="n">
        <v>14585.96</v>
      </c>
      <c r="P3" t="n">
        <v>43.95</v>
      </c>
      <c r="Q3" t="n">
        <v>203.59</v>
      </c>
      <c r="R3" t="n">
        <v>30.36</v>
      </c>
      <c r="S3" t="n">
        <v>13.05</v>
      </c>
      <c r="T3" t="n">
        <v>8251.82</v>
      </c>
      <c r="U3" t="n">
        <v>0.43</v>
      </c>
      <c r="V3" t="n">
        <v>0.82</v>
      </c>
      <c r="W3" t="n">
        <v>0.1</v>
      </c>
      <c r="X3" t="n">
        <v>0.52</v>
      </c>
      <c r="Y3" t="n">
        <v>1</v>
      </c>
      <c r="Z3" t="n">
        <v>10</v>
      </c>
      <c r="AA3" t="n">
        <v>88.11520588174589</v>
      </c>
      <c r="AB3" t="n">
        <v>120.5631120558823</v>
      </c>
      <c r="AC3" t="n">
        <v>109.0567378526909</v>
      </c>
      <c r="AD3" t="n">
        <v>88115.20588174589</v>
      </c>
      <c r="AE3" t="n">
        <v>120563.1120558823</v>
      </c>
      <c r="AF3" t="n">
        <v>4.629350194541264e-06</v>
      </c>
      <c r="AG3" t="n">
        <v>10</v>
      </c>
      <c r="AH3" t="n">
        <v>109056.7378526909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14.1521</v>
      </c>
      <c r="E4" t="n">
        <v>7.07</v>
      </c>
      <c r="F4" t="n">
        <v>4.46</v>
      </c>
      <c r="G4" t="n">
        <v>12.15</v>
      </c>
      <c r="H4" t="n">
        <v>0.23</v>
      </c>
      <c r="I4" t="n">
        <v>22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42.56</v>
      </c>
      <c r="Q4" t="n">
        <v>203.56</v>
      </c>
      <c r="R4" t="n">
        <v>26.89</v>
      </c>
      <c r="S4" t="n">
        <v>13.05</v>
      </c>
      <c r="T4" t="n">
        <v>6539.39</v>
      </c>
      <c r="U4" t="n">
        <v>0.49</v>
      </c>
      <c r="V4" t="n">
        <v>0.84</v>
      </c>
      <c r="W4" t="n">
        <v>0.09</v>
      </c>
      <c r="X4" t="n">
        <v>0.42</v>
      </c>
      <c r="Y4" t="n">
        <v>1</v>
      </c>
      <c r="Z4" t="n">
        <v>10</v>
      </c>
      <c r="AA4" t="n">
        <v>86.93222047480958</v>
      </c>
      <c r="AB4" t="n">
        <v>118.94449923248</v>
      </c>
      <c r="AC4" t="n">
        <v>107.5926031654163</v>
      </c>
      <c r="AD4" t="n">
        <v>86932.22047480958</v>
      </c>
      <c r="AE4" t="n">
        <v>118944.49923248</v>
      </c>
      <c r="AF4" t="n">
        <v>4.778038236554724e-06</v>
      </c>
      <c r="AG4" t="n">
        <v>10</v>
      </c>
      <c r="AH4" t="n">
        <v>107592.6031654163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14.559</v>
      </c>
      <c r="E5" t="n">
        <v>6.87</v>
      </c>
      <c r="F5" t="n">
        <v>4.35</v>
      </c>
      <c r="G5" t="n">
        <v>14.51</v>
      </c>
      <c r="H5" t="n">
        <v>0.26</v>
      </c>
      <c r="I5" t="n">
        <v>18</v>
      </c>
      <c r="J5" t="n">
        <v>117.01</v>
      </c>
      <c r="K5" t="n">
        <v>43.4</v>
      </c>
      <c r="L5" t="n">
        <v>1.75</v>
      </c>
      <c r="M5" t="n">
        <v>16</v>
      </c>
      <c r="N5" t="n">
        <v>16.86</v>
      </c>
      <c r="O5" t="n">
        <v>14665.62</v>
      </c>
      <c r="P5" t="n">
        <v>41.15</v>
      </c>
      <c r="Q5" t="n">
        <v>203.57</v>
      </c>
      <c r="R5" t="n">
        <v>24.02</v>
      </c>
      <c r="S5" t="n">
        <v>13.05</v>
      </c>
      <c r="T5" t="n">
        <v>5127.06</v>
      </c>
      <c r="U5" t="n">
        <v>0.54</v>
      </c>
      <c r="V5" t="n">
        <v>0.86</v>
      </c>
      <c r="W5" t="n">
        <v>0.07000000000000001</v>
      </c>
      <c r="X5" t="n">
        <v>0.31</v>
      </c>
      <c r="Y5" t="n">
        <v>1</v>
      </c>
      <c r="Z5" t="n">
        <v>10</v>
      </c>
      <c r="AA5" t="n">
        <v>79.12929696801604</v>
      </c>
      <c r="AB5" t="n">
        <v>108.2681950498006</v>
      </c>
      <c r="AC5" t="n">
        <v>97.93523046964135</v>
      </c>
      <c r="AD5" t="n">
        <v>79129.29696801603</v>
      </c>
      <c r="AE5" t="n">
        <v>108268.1950498006</v>
      </c>
      <c r="AF5" t="n">
        <v>4.915415993810122e-06</v>
      </c>
      <c r="AG5" t="n">
        <v>9</v>
      </c>
      <c r="AH5" t="n">
        <v>97935.23046964135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14.6711</v>
      </c>
      <c r="E6" t="n">
        <v>6.82</v>
      </c>
      <c r="F6" t="n">
        <v>4.35</v>
      </c>
      <c r="G6" t="n">
        <v>16.31</v>
      </c>
      <c r="H6" t="n">
        <v>0.3</v>
      </c>
      <c r="I6" t="n">
        <v>16</v>
      </c>
      <c r="J6" t="n">
        <v>117.34</v>
      </c>
      <c r="K6" t="n">
        <v>43.4</v>
      </c>
      <c r="L6" t="n">
        <v>2</v>
      </c>
      <c r="M6" t="n">
        <v>14</v>
      </c>
      <c r="N6" t="n">
        <v>16.94</v>
      </c>
      <c r="O6" t="n">
        <v>14705.49</v>
      </c>
      <c r="P6" t="n">
        <v>40.75</v>
      </c>
      <c r="Q6" t="n">
        <v>203.57</v>
      </c>
      <c r="R6" t="n">
        <v>23.68</v>
      </c>
      <c r="S6" t="n">
        <v>13.05</v>
      </c>
      <c r="T6" t="n">
        <v>4966.64</v>
      </c>
      <c r="U6" t="n">
        <v>0.55</v>
      </c>
      <c r="V6" t="n">
        <v>0.86</v>
      </c>
      <c r="W6" t="n">
        <v>0.08</v>
      </c>
      <c r="X6" t="n">
        <v>0.31</v>
      </c>
      <c r="Y6" t="n">
        <v>1</v>
      </c>
      <c r="Z6" t="n">
        <v>10</v>
      </c>
      <c r="AA6" t="n">
        <v>78.84954541522815</v>
      </c>
      <c r="AB6" t="n">
        <v>107.885426633509</v>
      </c>
      <c r="AC6" t="n">
        <v>97.5889929337816</v>
      </c>
      <c r="AD6" t="n">
        <v>78849.54541522815</v>
      </c>
      <c r="AE6" t="n">
        <v>107885.426633509</v>
      </c>
      <c r="AF6" t="n">
        <v>4.953263245194566e-06</v>
      </c>
      <c r="AG6" t="n">
        <v>9</v>
      </c>
      <c r="AH6" t="n">
        <v>97588.9929337816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14.8754</v>
      </c>
      <c r="E7" t="n">
        <v>6.72</v>
      </c>
      <c r="F7" t="n">
        <v>4.3</v>
      </c>
      <c r="G7" t="n">
        <v>18.45</v>
      </c>
      <c r="H7" t="n">
        <v>0.34</v>
      </c>
      <c r="I7" t="n">
        <v>14</v>
      </c>
      <c r="J7" t="n">
        <v>117.66</v>
      </c>
      <c r="K7" t="n">
        <v>43.4</v>
      </c>
      <c r="L7" t="n">
        <v>2.25</v>
      </c>
      <c r="M7" t="n">
        <v>12</v>
      </c>
      <c r="N7" t="n">
        <v>17.01</v>
      </c>
      <c r="O7" t="n">
        <v>14745.39</v>
      </c>
      <c r="P7" t="n">
        <v>39.95</v>
      </c>
      <c r="Q7" t="n">
        <v>203.56</v>
      </c>
      <c r="R7" t="n">
        <v>22.34</v>
      </c>
      <c r="S7" t="n">
        <v>13.05</v>
      </c>
      <c r="T7" t="n">
        <v>4303.65</v>
      </c>
      <c r="U7" t="n">
        <v>0.58</v>
      </c>
      <c r="V7" t="n">
        <v>0.87</v>
      </c>
      <c r="W7" t="n">
        <v>0.07000000000000001</v>
      </c>
      <c r="X7" t="n">
        <v>0.26</v>
      </c>
      <c r="Y7" t="n">
        <v>1</v>
      </c>
      <c r="Z7" t="n">
        <v>10</v>
      </c>
      <c r="AA7" t="n">
        <v>78.30417536736738</v>
      </c>
      <c r="AB7" t="n">
        <v>107.1392272739978</v>
      </c>
      <c r="AC7" t="n">
        <v>96.91400979384457</v>
      </c>
      <c r="AD7" t="n">
        <v>78304.17536736738</v>
      </c>
      <c r="AE7" t="n">
        <v>107139.2272739978</v>
      </c>
      <c r="AF7" t="n">
        <v>5.022239101196724e-06</v>
      </c>
      <c r="AG7" t="n">
        <v>9</v>
      </c>
      <c r="AH7" t="n">
        <v>96914.00979384457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14.9732</v>
      </c>
      <c r="E8" t="n">
        <v>6.68</v>
      </c>
      <c r="F8" t="n">
        <v>4.28</v>
      </c>
      <c r="G8" t="n">
        <v>19.77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11</v>
      </c>
      <c r="N8" t="n">
        <v>17.08</v>
      </c>
      <c r="O8" t="n">
        <v>14785.31</v>
      </c>
      <c r="P8" t="n">
        <v>39.43</v>
      </c>
      <c r="Q8" t="n">
        <v>203.58</v>
      </c>
      <c r="R8" t="n">
        <v>21.56</v>
      </c>
      <c r="S8" t="n">
        <v>13.05</v>
      </c>
      <c r="T8" t="n">
        <v>3921.47</v>
      </c>
      <c r="U8" t="n">
        <v>0.61</v>
      </c>
      <c r="V8" t="n">
        <v>0.87</v>
      </c>
      <c r="W8" t="n">
        <v>0.08</v>
      </c>
      <c r="X8" t="n">
        <v>0.24</v>
      </c>
      <c r="Y8" t="n">
        <v>1</v>
      </c>
      <c r="Z8" t="n">
        <v>10</v>
      </c>
      <c r="AA8" t="n">
        <v>78.00016024049862</v>
      </c>
      <c r="AB8" t="n">
        <v>106.7232603652154</v>
      </c>
      <c r="AC8" t="n">
        <v>96.53774218302296</v>
      </c>
      <c r="AD8" t="n">
        <v>78000.16024049862</v>
      </c>
      <c r="AE8" t="n">
        <v>106723.2603652153</v>
      </c>
      <c r="AF8" t="n">
        <v>5.055258380281456e-06</v>
      </c>
      <c r="AG8" t="n">
        <v>9</v>
      </c>
      <c r="AH8" t="n">
        <v>96537.74218302296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15.0722</v>
      </c>
      <c r="E9" t="n">
        <v>6.63</v>
      </c>
      <c r="F9" t="n">
        <v>4.26</v>
      </c>
      <c r="G9" t="n">
        <v>21.32</v>
      </c>
      <c r="H9" t="n">
        <v>0.41</v>
      </c>
      <c r="I9" t="n">
        <v>12</v>
      </c>
      <c r="J9" t="n">
        <v>118.31</v>
      </c>
      <c r="K9" t="n">
        <v>43.4</v>
      </c>
      <c r="L9" t="n">
        <v>2.75</v>
      </c>
      <c r="M9" t="n">
        <v>10</v>
      </c>
      <c r="N9" t="n">
        <v>17.16</v>
      </c>
      <c r="O9" t="n">
        <v>14825.26</v>
      </c>
      <c r="P9" t="n">
        <v>38.87</v>
      </c>
      <c r="Q9" t="n">
        <v>203.56</v>
      </c>
      <c r="R9" t="n">
        <v>20.98</v>
      </c>
      <c r="S9" t="n">
        <v>13.05</v>
      </c>
      <c r="T9" t="n">
        <v>3633.97</v>
      </c>
      <c r="U9" t="n">
        <v>0.62</v>
      </c>
      <c r="V9" t="n">
        <v>0.88</v>
      </c>
      <c r="W9" t="n">
        <v>0.07000000000000001</v>
      </c>
      <c r="X9" t="n">
        <v>0.22</v>
      </c>
      <c r="Y9" t="n">
        <v>1</v>
      </c>
      <c r="Z9" t="n">
        <v>10</v>
      </c>
      <c r="AA9" t="n">
        <v>77.68439325616323</v>
      </c>
      <c r="AB9" t="n">
        <v>106.2912140465917</v>
      </c>
      <c r="AC9" t="n">
        <v>96.14692975866781</v>
      </c>
      <c r="AD9" t="n">
        <v>77684.39325616324</v>
      </c>
      <c r="AE9" t="n">
        <v>106291.2140465917</v>
      </c>
      <c r="AF9" t="n">
        <v>5.088682803894836e-06</v>
      </c>
      <c r="AG9" t="n">
        <v>9</v>
      </c>
      <c r="AH9" t="n">
        <v>96146.92975866781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15.1969</v>
      </c>
      <c r="E10" t="n">
        <v>6.58</v>
      </c>
      <c r="F10" t="n">
        <v>4.23</v>
      </c>
      <c r="G10" t="n">
        <v>23.09</v>
      </c>
      <c r="H10" t="n">
        <v>0.45</v>
      </c>
      <c r="I10" t="n">
        <v>11</v>
      </c>
      <c r="J10" t="n">
        <v>118.63</v>
      </c>
      <c r="K10" t="n">
        <v>43.4</v>
      </c>
      <c r="L10" t="n">
        <v>3</v>
      </c>
      <c r="M10" t="n">
        <v>9</v>
      </c>
      <c r="N10" t="n">
        <v>17.23</v>
      </c>
      <c r="O10" t="n">
        <v>14865.24</v>
      </c>
      <c r="P10" t="n">
        <v>38.32</v>
      </c>
      <c r="Q10" t="n">
        <v>203.56</v>
      </c>
      <c r="R10" t="n">
        <v>19.91</v>
      </c>
      <c r="S10" t="n">
        <v>13.05</v>
      </c>
      <c r="T10" t="n">
        <v>3106.61</v>
      </c>
      <c r="U10" t="n">
        <v>0.66</v>
      </c>
      <c r="V10" t="n">
        <v>0.88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77.34622823522515</v>
      </c>
      <c r="AB10" t="n">
        <v>105.8285217461567</v>
      </c>
      <c r="AC10" t="n">
        <v>95.72839616199342</v>
      </c>
      <c r="AD10" t="n">
        <v>77346.22823522515</v>
      </c>
      <c r="AE10" t="n">
        <v>105828.5217461567</v>
      </c>
      <c r="AF10" t="n">
        <v>5.130784072830074e-06</v>
      </c>
      <c r="AG10" t="n">
        <v>9</v>
      </c>
      <c r="AH10" t="n">
        <v>95728.39616199341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15.2497</v>
      </c>
      <c r="E11" t="n">
        <v>6.56</v>
      </c>
      <c r="F11" t="n">
        <v>4.23</v>
      </c>
      <c r="G11" t="n">
        <v>25.41</v>
      </c>
      <c r="H11" t="n">
        <v>0.48</v>
      </c>
      <c r="I11" t="n">
        <v>10</v>
      </c>
      <c r="J11" t="n">
        <v>118.96</v>
      </c>
      <c r="K11" t="n">
        <v>43.4</v>
      </c>
      <c r="L11" t="n">
        <v>3.25</v>
      </c>
      <c r="M11" t="n">
        <v>8</v>
      </c>
      <c r="N11" t="n">
        <v>17.31</v>
      </c>
      <c r="O11" t="n">
        <v>14905.25</v>
      </c>
      <c r="P11" t="n">
        <v>37.91</v>
      </c>
      <c r="Q11" t="n">
        <v>203.62</v>
      </c>
      <c r="R11" t="n">
        <v>20.3</v>
      </c>
      <c r="S11" t="n">
        <v>13.05</v>
      </c>
      <c r="T11" t="n">
        <v>3304.22</v>
      </c>
      <c r="U11" t="n">
        <v>0.64</v>
      </c>
      <c r="V11" t="n">
        <v>0.88</v>
      </c>
      <c r="W11" t="n">
        <v>0.06</v>
      </c>
      <c r="X11" t="n">
        <v>0.19</v>
      </c>
      <c r="Y11" t="n">
        <v>1</v>
      </c>
      <c r="Z11" t="n">
        <v>10</v>
      </c>
      <c r="AA11" t="n">
        <v>77.14655772760329</v>
      </c>
      <c r="AB11" t="n">
        <v>105.5553237487875</v>
      </c>
      <c r="AC11" t="n">
        <v>95.48127179805725</v>
      </c>
      <c r="AD11" t="n">
        <v>77146.5577276033</v>
      </c>
      <c r="AE11" t="n">
        <v>105555.3237487875</v>
      </c>
      <c r="AF11" t="n">
        <v>5.148610432090544e-06</v>
      </c>
      <c r="AG11" t="n">
        <v>9</v>
      </c>
      <c r="AH11" t="n">
        <v>95481.27179805725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15.3597</v>
      </c>
      <c r="E12" t="n">
        <v>6.51</v>
      </c>
      <c r="F12" t="n">
        <v>4.21</v>
      </c>
      <c r="G12" t="n">
        <v>28.08</v>
      </c>
      <c r="H12" t="n">
        <v>0.52</v>
      </c>
      <c r="I12" t="n">
        <v>9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37.44</v>
      </c>
      <c r="Q12" t="n">
        <v>203.58</v>
      </c>
      <c r="R12" t="n">
        <v>19.45</v>
      </c>
      <c r="S12" t="n">
        <v>13.05</v>
      </c>
      <c r="T12" t="n">
        <v>2882.57</v>
      </c>
      <c r="U12" t="n">
        <v>0.67</v>
      </c>
      <c r="V12" t="n">
        <v>0.89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76.8631962526069</v>
      </c>
      <c r="AB12" t="n">
        <v>105.1676160776716</v>
      </c>
      <c r="AC12" t="n">
        <v>95.13056640292142</v>
      </c>
      <c r="AD12" t="n">
        <v>76863.1962526069</v>
      </c>
      <c r="AE12" t="n">
        <v>105167.6160776716</v>
      </c>
      <c r="AF12" t="n">
        <v>5.185748680549855e-06</v>
      </c>
      <c r="AG12" t="n">
        <v>9</v>
      </c>
      <c r="AH12" t="n">
        <v>95130.56640292142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15.4885</v>
      </c>
      <c r="E13" t="n">
        <v>6.46</v>
      </c>
      <c r="F13" t="n">
        <v>4.18</v>
      </c>
      <c r="G13" t="n">
        <v>31.36</v>
      </c>
      <c r="H13" t="n">
        <v>0.55</v>
      </c>
      <c r="I13" t="n">
        <v>8</v>
      </c>
      <c r="J13" t="n">
        <v>119.61</v>
      </c>
      <c r="K13" t="n">
        <v>43.4</v>
      </c>
      <c r="L13" t="n">
        <v>3.75</v>
      </c>
      <c r="M13" t="n">
        <v>6</v>
      </c>
      <c r="N13" t="n">
        <v>17.46</v>
      </c>
      <c r="O13" t="n">
        <v>14985.35</v>
      </c>
      <c r="P13" t="n">
        <v>36.59</v>
      </c>
      <c r="Q13" t="n">
        <v>203.56</v>
      </c>
      <c r="R13" t="n">
        <v>18.41</v>
      </c>
      <c r="S13" t="n">
        <v>13.05</v>
      </c>
      <c r="T13" t="n">
        <v>2370.1</v>
      </c>
      <c r="U13" t="n">
        <v>0.71</v>
      </c>
      <c r="V13" t="n">
        <v>0.89</v>
      </c>
      <c r="W13" t="n">
        <v>0.07000000000000001</v>
      </c>
      <c r="X13" t="n">
        <v>0.14</v>
      </c>
      <c r="Y13" t="n">
        <v>1</v>
      </c>
      <c r="Z13" t="n">
        <v>10</v>
      </c>
      <c r="AA13" t="n">
        <v>76.42865127572425</v>
      </c>
      <c r="AB13" t="n">
        <v>104.5730524695297</v>
      </c>
      <c r="AC13" t="n">
        <v>94.59274711106511</v>
      </c>
      <c r="AD13" t="n">
        <v>76428.65127572425</v>
      </c>
      <c r="AE13" t="n">
        <v>104573.0524695297</v>
      </c>
      <c r="AF13" t="n">
        <v>5.229234193291303e-06</v>
      </c>
      <c r="AG13" t="n">
        <v>9</v>
      </c>
      <c r="AH13" t="n">
        <v>94592.74711106511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15.5005</v>
      </c>
      <c r="E14" t="n">
        <v>6.45</v>
      </c>
      <c r="F14" t="n">
        <v>4.18</v>
      </c>
      <c r="G14" t="n">
        <v>31.32</v>
      </c>
      <c r="H14" t="n">
        <v>0.59</v>
      </c>
      <c r="I14" t="n">
        <v>8</v>
      </c>
      <c r="J14" t="n">
        <v>119.93</v>
      </c>
      <c r="K14" t="n">
        <v>43.4</v>
      </c>
      <c r="L14" t="n">
        <v>4</v>
      </c>
      <c r="M14" t="n">
        <v>6</v>
      </c>
      <c r="N14" t="n">
        <v>17.53</v>
      </c>
      <c r="O14" t="n">
        <v>15025.44</v>
      </c>
      <c r="P14" t="n">
        <v>36.18</v>
      </c>
      <c r="Q14" t="n">
        <v>203.56</v>
      </c>
      <c r="R14" t="n">
        <v>18.24</v>
      </c>
      <c r="S14" t="n">
        <v>13.05</v>
      </c>
      <c r="T14" t="n">
        <v>2283.25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76.27348681594202</v>
      </c>
      <c r="AB14" t="n">
        <v>104.3607496102829</v>
      </c>
      <c r="AC14" t="n">
        <v>94.40070613873583</v>
      </c>
      <c r="AD14" t="n">
        <v>76273.48681594201</v>
      </c>
      <c r="AE14" t="n">
        <v>104360.7496102829</v>
      </c>
      <c r="AF14" t="n">
        <v>5.233285638577773e-06</v>
      </c>
      <c r="AG14" t="n">
        <v>9</v>
      </c>
      <c r="AH14" t="n">
        <v>94400.70613873583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15.6304</v>
      </c>
      <c r="E15" t="n">
        <v>6.4</v>
      </c>
      <c r="F15" t="n">
        <v>4.15</v>
      </c>
      <c r="G15" t="n">
        <v>35.54</v>
      </c>
      <c r="H15" t="n">
        <v>0.62</v>
      </c>
      <c r="I15" t="n">
        <v>7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35.35</v>
      </c>
      <c r="Q15" t="n">
        <v>203.57</v>
      </c>
      <c r="R15" t="n">
        <v>17.2</v>
      </c>
      <c r="S15" t="n">
        <v>13.05</v>
      </c>
      <c r="T15" t="n">
        <v>1767.77</v>
      </c>
      <c r="U15" t="n">
        <v>0.76</v>
      </c>
      <c r="V15" t="n">
        <v>0.9</v>
      </c>
      <c r="W15" t="n">
        <v>0.07000000000000001</v>
      </c>
      <c r="X15" t="n">
        <v>0.11</v>
      </c>
      <c r="Y15" t="n">
        <v>1</v>
      </c>
      <c r="Z15" t="n">
        <v>10</v>
      </c>
      <c r="AA15" t="n">
        <v>75.85370047315725</v>
      </c>
      <c r="AB15" t="n">
        <v>103.7863794164187</v>
      </c>
      <c r="AC15" t="n">
        <v>93.8811530300402</v>
      </c>
      <c r="AD15" t="n">
        <v>75853.70047315725</v>
      </c>
      <c r="AE15" t="n">
        <v>103786.3794164187</v>
      </c>
      <c r="AF15" t="n">
        <v>5.277142533803814e-06</v>
      </c>
      <c r="AG15" t="n">
        <v>9</v>
      </c>
      <c r="AH15" t="n">
        <v>93881.15303004019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15.5871</v>
      </c>
      <c r="E16" t="n">
        <v>6.42</v>
      </c>
      <c r="F16" t="n">
        <v>4.16</v>
      </c>
      <c r="G16" t="n">
        <v>35.69</v>
      </c>
      <c r="H16" t="n">
        <v>0.66</v>
      </c>
      <c r="I16" t="n">
        <v>7</v>
      </c>
      <c r="J16" t="n">
        <v>120.58</v>
      </c>
      <c r="K16" t="n">
        <v>43.4</v>
      </c>
      <c r="L16" t="n">
        <v>4.5</v>
      </c>
      <c r="M16" t="n">
        <v>5</v>
      </c>
      <c r="N16" t="n">
        <v>17.68</v>
      </c>
      <c r="O16" t="n">
        <v>15105.7</v>
      </c>
      <c r="P16" t="n">
        <v>35.26</v>
      </c>
      <c r="Q16" t="n">
        <v>203.57</v>
      </c>
      <c r="R16" t="n">
        <v>18</v>
      </c>
      <c r="S16" t="n">
        <v>13.05</v>
      </c>
      <c r="T16" t="n">
        <v>2172.21</v>
      </c>
      <c r="U16" t="n">
        <v>0.72</v>
      </c>
      <c r="V16" t="n">
        <v>0.9</v>
      </c>
      <c r="W16" t="n">
        <v>0.06</v>
      </c>
      <c r="X16" t="n">
        <v>0.12</v>
      </c>
      <c r="Y16" t="n">
        <v>1</v>
      </c>
      <c r="Z16" t="n">
        <v>10</v>
      </c>
      <c r="AA16" t="n">
        <v>75.86483668585194</v>
      </c>
      <c r="AB16" t="n">
        <v>103.8016164739226</v>
      </c>
      <c r="AC16" t="n">
        <v>93.89493588416128</v>
      </c>
      <c r="AD16" t="n">
        <v>75864.83668585194</v>
      </c>
      <c r="AE16" t="n">
        <v>103801.6164739226</v>
      </c>
      <c r="AF16" t="n">
        <v>5.262523568728468e-06</v>
      </c>
      <c r="AG16" t="n">
        <v>9</v>
      </c>
      <c r="AH16" t="n">
        <v>93894.93588416128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15.581</v>
      </c>
      <c r="E17" t="n">
        <v>6.42</v>
      </c>
      <c r="F17" t="n">
        <v>4.17</v>
      </c>
      <c r="G17" t="n">
        <v>35.71</v>
      </c>
      <c r="H17" t="n">
        <v>0.6899999999999999</v>
      </c>
      <c r="I17" t="n">
        <v>7</v>
      </c>
      <c r="J17" t="n">
        <v>120.91</v>
      </c>
      <c r="K17" t="n">
        <v>43.4</v>
      </c>
      <c r="L17" t="n">
        <v>4.75</v>
      </c>
      <c r="M17" t="n">
        <v>5</v>
      </c>
      <c r="N17" t="n">
        <v>17.76</v>
      </c>
      <c r="O17" t="n">
        <v>15145.88</v>
      </c>
      <c r="P17" t="n">
        <v>34.64</v>
      </c>
      <c r="Q17" t="n">
        <v>203.56</v>
      </c>
      <c r="R17" t="n">
        <v>18.05</v>
      </c>
      <c r="S17" t="n">
        <v>13.05</v>
      </c>
      <c r="T17" t="n">
        <v>2195.74</v>
      </c>
      <c r="U17" t="n">
        <v>0.72</v>
      </c>
      <c r="V17" t="n">
        <v>0.9</v>
      </c>
      <c r="W17" t="n">
        <v>0.06</v>
      </c>
      <c r="X17" t="n">
        <v>0.13</v>
      </c>
      <c r="Y17" t="n">
        <v>1</v>
      </c>
      <c r="Z17" t="n">
        <v>10</v>
      </c>
      <c r="AA17" t="n">
        <v>75.65763790928523</v>
      </c>
      <c r="AB17" t="n">
        <v>103.5181179668593</v>
      </c>
      <c r="AC17" t="n">
        <v>93.63849407671935</v>
      </c>
      <c r="AD17" t="n">
        <v>75657.63790928523</v>
      </c>
      <c r="AE17" t="n">
        <v>103518.1179668593</v>
      </c>
      <c r="AF17" t="n">
        <v>5.260464084041178e-06</v>
      </c>
      <c r="AG17" t="n">
        <v>9</v>
      </c>
      <c r="AH17" t="n">
        <v>93638.49407671935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15.7123</v>
      </c>
      <c r="E18" t="n">
        <v>6.36</v>
      </c>
      <c r="F18" t="n">
        <v>4.14</v>
      </c>
      <c r="G18" t="n">
        <v>41.37</v>
      </c>
      <c r="H18" t="n">
        <v>0.73</v>
      </c>
      <c r="I18" t="n">
        <v>6</v>
      </c>
      <c r="J18" t="n">
        <v>121.23</v>
      </c>
      <c r="K18" t="n">
        <v>43.4</v>
      </c>
      <c r="L18" t="n">
        <v>5</v>
      </c>
      <c r="M18" t="n">
        <v>4</v>
      </c>
      <c r="N18" t="n">
        <v>17.83</v>
      </c>
      <c r="O18" t="n">
        <v>15186.08</v>
      </c>
      <c r="P18" t="n">
        <v>33.84</v>
      </c>
      <c r="Q18" t="n">
        <v>203.57</v>
      </c>
      <c r="R18" t="n">
        <v>16.98</v>
      </c>
      <c r="S18" t="n">
        <v>13.05</v>
      </c>
      <c r="T18" t="n">
        <v>1664.51</v>
      </c>
      <c r="U18" t="n">
        <v>0.77</v>
      </c>
      <c r="V18" t="n">
        <v>0.9</v>
      </c>
      <c r="W18" t="n">
        <v>0.06</v>
      </c>
      <c r="X18" t="n">
        <v>0.1</v>
      </c>
      <c r="Y18" t="n">
        <v>1</v>
      </c>
      <c r="Z18" t="n">
        <v>10</v>
      </c>
      <c r="AA18" t="n">
        <v>75.25429895817814</v>
      </c>
      <c r="AB18" t="n">
        <v>102.9662518198961</v>
      </c>
      <c r="AC18" t="n">
        <v>93.1392972602732</v>
      </c>
      <c r="AD18" t="n">
        <v>75254.29895817814</v>
      </c>
      <c r="AE18" t="n">
        <v>102966.2518198961</v>
      </c>
      <c r="AF18" t="n">
        <v>5.304793647883975e-06</v>
      </c>
      <c r="AG18" t="n">
        <v>9</v>
      </c>
      <c r="AH18" t="n">
        <v>93139.29726027319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15.7095</v>
      </c>
      <c r="E19" t="n">
        <v>6.37</v>
      </c>
      <c r="F19" t="n">
        <v>4.14</v>
      </c>
      <c r="G19" t="n">
        <v>41.38</v>
      </c>
      <c r="H19" t="n">
        <v>0.76</v>
      </c>
      <c r="I19" t="n">
        <v>6</v>
      </c>
      <c r="J19" t="n">
        <v>121.56</v>
      </c>
      <c r="K19" t="n">
        <v>43.4</v>
      </c>
      <c r="L19" t="n">
        <v>5.25</v>
      </c>
      <c r="M19" t="n">
        <v>4</v>
      </c>
      <c r="N19" t="n">
        <v>17.91</v>
      </c>
      <c r="O19" t="n">
        <v>15226.31</v>
      </c>
      <c r="P19" t="n">
        <v>33.84</v>
      </c>
      <c r="Q19" t="n">
        <v>203.56</v>
      </c>
      <c r="R19" t="n">
        <v>17.07</v>
      </c>
      <c r="S19" t="n">
        <v>13.05</v>
      </c>
      <c r="T19" t="n">
        <v>1710.84</v>
      </c>
      <c r="U19" t="n">
        <v>0.76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75.25667293630205</v>
      </c>
      <c r="AB19" t="n">
        <v>102.9695000014978</v>
      </c>
      <c r="AC19" t="n">
        <v>93.14223543998168</v>
      </c>
      <c r="AD19" t="n">
        <v>75256.67293630206</v>
      </c>
      <c r="AE19" t="n">
        <v>102969.5000014978</v>
      </c>
      <c r="AF19" t="n">
        <v>5.303848310650465e-06</v>
      </c>
      <c r="AG19" t="n">
        <v>9</v>
      </c>
      <c r="AH19" t="n">
        <v>93142.23543998167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15.7432</v>
      </c>
      <c r="E20" t="n">
        <v>6.35</v>
      </c>
      <c r="F20" t="n">
        <v>4.12</v>
      </c>
      <c r="G20" t="n">
        <v>41.24</v>
      </c>
      <c r="H20" t="n">
        <v>0.8</v>
      </c>
      <c r="I20" t="n">
        <v>6</v>
      </c>
      <c r="J20" t="n">
        <v>121.89</v>
      </c>
      <c r="K20" t="n">
        <v>43.4</v>
      </c>
      <c r="L20" t="n">
        <v>5.5</v>
      </c>
      <c r="M20" t="n">
        <v>4</v>
      </c>
      <c r="N20" t="n">
        <v>17.99</v>
      </c>
      <c r="O20" t="n">
        <v>15266.56</v>
      </c>
      <c r="P20" t="n">
        <v>32.96</v>
      </c>
      <c r="Q20" t="n">
        <v>203.56</v>
      </c>
      <c r="R20" t="n">
        <v>16.69</v>
      </c>
      <c r="S20" t="n">
        <v>13.05</v>
      </c>
      <c r="T20" t="n">
        <v>1518.16</v>
      </c>
      <c r="U20" t="n">
        <v>0.78</v>
      </c>
      <c r="V20" t="n">
        <v>0.91</v>
      </c>
      <c r="W20" t="n">
        <v>0.06</v>
      </c>
      <c r="X20" t="n">
        <v>0.08</v>
      </c>
      <c r="Y20" t="n">
        <v>1</v>
      </c>
      <c r="Z20" t="n">
        <v>10</v>
      </c>
      <c r="AA20" t="n">
        <v>74.91625802421787</v>
      </c>
      <c r="AB20" t="n">
        <v>102.5037293007384</v>
      </c>
      <c r="AC20" t="n">
        <v>92.72091724118934</v>
      </c>
      <c r="AD20" t="n">
        <v>74916.25802421787</v>
      </c>
      <c r="AE20" t="n">
        <v>102503.7293007384</v>
      </c>
      <c r="AF20" t="n">
        <v>5.315226119496635e-06</v>
      </c>
      <c r="AG20" t="n">
        <v>9</v>
      </c>
      <c r="AH20" t="n">
        <v>92720.91724118934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15.8075</v>
      </c>
      <c r="E21" t="n">
        <v>6.33</v>
      </c>
      <c r="F21" t="n">
        <v>4.12</v>
      </c>
      <c r="G21" t="n">
        <v>49.47</v>
      </c>
      <c r="H21" t="n">
        <v>0.83</v>
      </c>
      <c r="I21" t="n">
        <v>5</v>
      </c>
      <c r="J21" t="n">
        <v>122.21</v>
      </c>
      <c r="K21" t="n">
        <v>43.4</v>
      </c>
      <c r="L21" t="n">
        <v>5.75</v>
      </c>
      <c r="M21" t="n">
        <v>3</v>
      </c>
      <c r="N21" t="n">
        <v>18.06</v>
      </c>
      <c r="O21" t="n">
        <v>15306.85</v>
      </c>
      <c r="P21" t="n">
        <v>32.17</v>
      </c>
      <c r="Q21" t="n">
        <v>203.56</v>
      </c>
      <c r="R21" t="n">
        <v>16.58</v>
      </c>
      <c r="S21" t="n">
        <v>13.05</v>
      </c>
      <c r="T21" t="n">
        <v>1469.63</v>
      </c>
      <c r="U21" t="n">
        <v>0.79</v>
      </c>
      <c r="V21" t="n">
        <v>0.91</v>
      </c>
      <c r="W21" t="n">
        <v>0.06</v>
      </c>
      <c r="X21" t="n">
        <v>0.08</v>
      </c>
      <c r="Y21" t="n">
        <v>1</v>
      </c>
      <c r="Z21" t="n">
        <v>10</v>
      </c>
      <c r="AA21" t="n">
        <v>74.59148550979687</v>
      </c>
      <c r="AB21" t="n">
        <v>102.0593612185557</v>
      </c>
      <c r="AC21" t="n">
        <v>92.3189590250955</v>
      </c>
      <c r="AD21" t="n">
        <v>74591.48550979687</v>
      </c>
      <c r="AE21" t="n">
        <v>102059.3612185557</v>
      </c>
      <c r="AF21" t="n">
        <v>5.336935113823305e-06</v>
      </c>
      <c r="AG21" t="n">
        <v>9</v>
      </c>
      <c r="AH21" t="n">
        <v>92318.95902509549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15.7909</v>
      </c>
      <c r="E22" t="n">
        <v>6.33</v>
      </c>
      <c r="F22" t="n">
        <v>4.13</v>
      </c>
      <c r="G22" t="n">
        <v>49.55</v>
      </c>
      <c r="H22" t="n">
        <v>0.86</v>
      </c>
      <c r="I22" t="n">
        <v>5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32.18</v>
      </c>
      <c r="Q22" t="n">
        <v>203.56</v>
      </c>
      <c r="R22" t="n">
        <v>16.69</v>
      </c>
      <c r="S22" t="n">
        <v>13.05</v>
      </c>
      <c r="T22" t="n">
        <v>1526.34</v>
      </c>
      <c r="U22" t="n">
        <v>0.78</v>
      </c>
      <c r="V22" t="n">
        <v>0.9</v>
      </c>
      <c r="W22" t="n">
        <v>0.07000000000000001</v>
      </c>
      <c r="X22" t="n">
        <v>0.09</v>
      </c>
      <c r="Y22" t="n">
        <v>1</v>
      </c>
      <c r="Z22" t="n">
        <v>10</v>
      </c>
      <c r="AA22" t="n">
        <v>74.61207935252483</v>
      </c>
      <c r="AB22" t="n">
        <v>102.0875386227123</v>
      </c>
      <c r="AC22" t="n">
        <v>92.34444721734664</v>
      </c>
      <c r="AD22" t="n">
        <v>74612.07935252483</v>
      </c>
      <c r="AE22" t="n">
        <v>102087.5386227123</v>
      </c>
      <c r="AF22" t="n">
        <v>5.331330614510356e-06</v>
      </c>
      <c r="AG22" t="n">
        <v>9</v>
      </c>
      <c r="AH22" t="n">
        <v>92344.44721734663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15.8013</v>
      </c>
      <c r="E23" t="n">
        <v>6.33</v>
      </c>
      <c r="F23" t="n">
        <v>4.12</v>
      </c>
      <c r="G23" t="n">
        <v>49.5</v>
      </c>
      <c r="H23" t="n">
        <v>0.9</v>
      </c>
      <c r="I23" t="n">
        <v>5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32.17</v>
      </c>
      <c r="Q23" t="n">
        <v>203.56</v>
      </c>
      <c r="R23" t="n">
        <v>16.51</v>
      </c>
      <c r="S23" t="n">
        <v>13.05</v>
      </c>
      <c r="T23" t="n">
        <v>1434.81</v>
      </c>
      <c r="U23" t="n">
        <v>0.79</v>
      </c>
      <c r="V23" t="n">
        <v>0.91</v>
      </c>
      <c r="W23" t="n">
        <v>0.07000000000000001</v>
      </c>
      <c r="X23" t="n">
        <v>0.08</v>
      </c>
      <c r="Y23" t="n">
        <v>1</v>
      </c>
      <c r="Z23" t="n">
        <v>10</v>
      </c>
      <c r="AA23" t="n">
        <v>74.5964515663065</v>
      </c>
      <c r="AB23" t="n">
        <v>102.0661559961591</v>
      </c>
      <c r="AC23" t="n">
        <v>92.32510531866096</v>
      </c>
      <c r="AD23" t="n">
        <v>74596.4515663065</v>
      </c>
      <c r="AE23" t="n">
        <v>102066.1559961591</v>
      </c>
      <c r="AF23" t="n">
        <v>5.334841867091962e-06</v>
      </c>
      <c r="AG23" t="n">
        <v>9</v>
      </c>
      <c r="AH23" t="n">
        <v>92325.10531866096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14.1866</v>
      </c>
      <c r="E2" t="n">
        <v>7.05</v>
      </c>
      <c r="F2" t="n">
        <v>4.58</v>
      </c>
      <c r="G2" t="n">
        <v>9.81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36.96</v>
      </c>
      <c r="Q2" t="n">
        <v>203.6</v>
      </c>
      <c r="R2" t="n">
        <v>30.88</v>
      </c>
      <c r="S2" t="n">
        <v>13.05</v>
      </c>
      <c r="T2" t="n">
        <v>8505.34</v>
      </c>
      <c r="U2" t="n">
        <v>0.42</v>
      </c>
      <c r="V2" t="n">
        <v>0.82</v>
      </c>
      <c r="W2" t="n">
        <v>0.1</v>
      </c>
      <c r="X2" t="n">
        <v>0.54</v>
      </c>
      <c r="Y2" t="n">
        <v>1</v>
      </c>
      <c r="Z2" t="n">
        <v>10</v>
      </c>
      <c r="AA2" t="n">
        <v>83.94067554536103</v>
      </c>
      <c r="AB2" t="n">
        <v>114.8513354823628</v>
      </c>
      <c r="AC2" t="n">
        <v>103.8900852188175</v>
      </c>
      <c r="AD2" t="n">
        <v>83940.67554536104</v>
      </c>
      <c r="AE2" t="n">
        <v>114851.3354823628</v>
      </c>
      <c r="AF2" t="n">
        <v>4.856278781086012e-06</v>
      </c>
      <c r="AG2" t="n">
        <v>10</v>
      </c>
      <c r="AH2" t="n">
        <v>103890.0852188175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14.6849</v>
      </c>
      <c r="E3" t="n">
        <v>6.81</v>
      </c>
      <c r="F3" t="n">
        <v>4.45</v>
      </c>
      <c r="G3" t="n">
        <v>12.15</v>
      </c>
      <c r="H3" t="n">
        <v>0.24</v>
      </c>
      <c r="I3" t="n">
        <v>22</v>
      </c>
      <c r="J3" t="n">
        <v>90.18000000000001</v>
      </c>
      <c r="K3" t="n">
        <v>37.55</v>
      </c>
      <c r="L3" t="n">
        <v>1.25</v>
      </c>
      <c r="M3" t="n">
        <v>20</v>
      </c>
      <c r="N3" t="n">
        <v>11.37</v>
      </c>
      <c r="O3" t="n">
        <v>11355.7</v>
      </c>
      <c r="P3" t="n">
        <v>35.4</v>
      </c>
      <c r="Q3" t="n">
        <v>203.56</v>
      </c>
      <c r="R3" t="n">
        <v>26.92</v>
      </c>
      <c r="S3" t="n">
        <v>13.05</v>
      </c>
      <c r="T3" t="n">
        <v>6554.67</v>
      </c>
      <c r="U3" t="n">
        <v>0.48</v>
      </c>
      <c r="V3" t="n">
        <v>0.84</v>
      </c>
      <c r="W3" t="n">
        <v>0.09</v>
      </c>
      <c r="X3" t="n">
        <v>0.41</v>
      </c>
      <c r="Y3" t="n">
        <v>1</v>
      </c>
      <c r="Z3" t="n">
        <v>10</v>
      </c>
      <c r="AA3" t="n">
        <v>76.1179879525138</v>
      </c>
      <c r="AB3" t="n">
        <v>104.1479892052148</v>
      </c>
      <c r="AC3" t="n">
        <v>94.20825128811629</v>
      </c>
      <c r="AD3" t="n">
        <v>76117.98795251379</v>
      </c>
      <c r="AE3" t="n">
        <v>104147.9892052148</v>
      </c>
      <c r="AF3" t="n">
        <v>5.026854092761477e-06</v>
      </c>
      <c r="AG3" t="n">
        <v>9</v>
      </c>
      <c r="AH3" t="n">
        <v>94208.25128811628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14.8853</v>
      </c>
      <c r="E4" t="n">
        <v>6.72</v>
      </c>
      <c r="F4" t="n">
        <v>4.44</v>
      </c>
      <c r="G4" t="n">
        <v>14.79</v>
      </c>
      <c r="H4" t="n">
        <v>0.29</v>
      </c>
      <c r="I4" t="n">
        <v>18</v>
      </c>
      <c r="J4" t="n">
        <v>90.48</v>
      </c>
      <c r="K4" t="n">
        <v>37.55</v>
      </c>
      <c r="L4" t="n">
        <v>1.5</v>
      </c>
      <c r="M4" t="n">
        <v>16</v>
      </c>
      <c r="N4" t="n">
        <v>11.43</v>
      </c>
      <c r="O4" t="n">
        <v>11393.43</v>
      </c>
      <c r="P4" t="n">
        <v>34.82</v>
      </c>
      <c r="Q4" t="n">
        <v>203.57</v>
      </c>
      <c r="R4" t="n">
        <v>27.06</v>
      </c>
      <c r="S4" t="n">
        <v>13.05</v>
      </c>
      <c r="T4" t="n">
        <v>6646.66</v>
      </c>
      <c r="U4" t="n">
        <v>0.48</v>
      </c>
      <c r="V4" t="n">
        <v>0.84</v>
      </c>
      <c r="W4" t="n">
        <v>0.07000000000000001</v>
      </c>
      <c r="X4" t="n">
        <v>0.4</v>
      </c>
      <c r="Y4" t="n">
        <v>1</v>
      </c>
      <c r="Z4" t="n">
        <v>10</v>
      </c>
      <c r="AA4" t="n">
        <v>75.70397353554679</v>
      </c>
      <c r="AB4" t="n">
        <v>103.5815164148939</v>
      </c>
      <c r="AC4" t="n">
        <v>93.69584186585382</v>
      </c>
      <c r="AD4" t="n">
        <v>75703.9735355468</v>
      </c>
      <c r="AE4" t="n">
        <v>103581.5164148939</v>
      </c>
      <c r="AF4" t="n">
        <v>5.095453917083699e-06</v>
      </c>
      <c r="AG4" t="n">
        <v>9</v>
      </c>
      <c r="AH4" t="n">
        <v>93695.84186585383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15.2704</v>
      </c>
      <c r="E5" t="n">
        <v>6.55</v>
      </c>
      <c r="F5" t="n">
        <v>4.33</v>
      </c>
      <c r="G5" t="n">
        <v>17.3</v>
      </c>
      <c r="H5" t="n">
        <v>0.34</v>
      </c>
      <c r="I5" t="n">
        <v>15</v>
      </c>
      <c r="J5" t="n">
        <v>90.79000000000001</v>
      </c>
      <c r="K5" t="n">
        <v>37.55</v>
      </c>
      <c r="L5" t="n">
        <v>1.75</v>
      </c>
      <c r="M5" t="n">
        <v>13</v>
      </c>
      <c r="N5" t="n">
        <v>11.49</v>
      </c>
      <c r="O5" t="n">
        <v>11431.19</v>
      </c>
      <c r="P5" t="n">
        <v>33.4</v>
      </c>
      <c r="Q5" t="n">
        <v>203.58</v>
      </c>
      <c r="R5" t="n">
        <v>22.91</v>
      </c>
      <c r="S5" t="n">
        <v>13.05</v>
      </c>
      <c r="T5" t="n">
        <v>4586.27</v>
      </c>
      <c r="U5" t="n">
        <v>0.57</v>
      </c>
      <c r="V5" t="n">
        <v>0.86</v>
      </c>
      <c r="W5" t="n">
        <v>0.08</v>
      </c>
      <c r="X5" t="n">
        <v>0.28</v>
      </c>
      <c r="Y5" t="n">
        <v>1</v>
      </c>
      <c r="Z5" t="n">
        <v>10</v>
      </c>
      <c r="AA5" t="n">
        <v>74.79830975105374</v>
      </c>
      <c r="AB5" t="n">
        <v>102.3423472698848</v>
      </c>
      <c r="AC5" t="n">
        <v>92.57493728485922</v>
      </c>
      <c r="AD5" t="n">
        <v>74798.30975105373</v>
      </c>
      <c r="AE5" t="n">
        <v>102342.3472698848</v>
      </c>
      <c r="AF5" t="n">
        <v>5.227279228193917e-06</v>
      </c>
      <c r="AG5" t="n">
        <v>9</v>
      </c>
      <c r="AH5" t="n">
        <v>92574.93728485922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15.4579</v>
      </c>
      <c r="E6" t="n">
        <v>6.47</v>
      </c>
      <c r="F6" t="n">
        <v>4.28</v>
      </c>
      <c r="G6" t="n">
        <v>19.77</v>
      </c>
      <c r="H6" t="n">
        <v>0.39</v>
      </c>
      <c r="I6" t="n">
        <v>13</v>
      </c>
      <c r="J6" t="n">
        <v>91.09999999999999</v>
      </c>
      <c r="K6" t="n">
        <v>37.55</v>
      </c>
      <c r="L6" t="n">
        <v>2</v>
      </c>
      <c r="M6" t="n">
        <v>11</v>
      </c>
      <c r="N6" t="n">
        <v>11.54</v>
      </c>
      <c r="O6" t="n">
        <v>11468.97</v>
      </c>
      <c r="P6" t="n">
        <v>32.46</v>
      </c>
      <c r="Q6" t="n">
        <v>203.56</v>
      </c>
      <c r="R6" t="n">
        <v>21.7</v>
      </c>
      <c r="S6" t="n">
        <v>13.05</v>
      </c>
      <c r="T6" t="n">
        <v>3990.74</v>
      </c>
      <c r="U6" t="n">
        <v>0.6</v>
      </c>
      <c r="V6" t="n">
        <v>0.87</v>
      </c>
      <c r="W6" t="n">
        <v>0.07000000000000001</v>
      </c>
      <c r="X6" t="n">
        <v>0.24</v>
      </c>
      <c r="Y6" t="n">
        <v>1</v>
      </c>
      <c r="Z6" t="n">
        <v>10</v>
      </c>
      <c r="AA6" t="n">
        <v>74.28738933763313</v>
      </c>
      <c r="AB6" t="n">
        <v>101.6432834200253</v>
      </c>
      <c r="AC6" t="n">
        <v>91.94259110768775</v>
      </c>
      <c r="AD6" t="n">
        <v>74287.38933763313</v>
      </c>
      <c r="AE6" t="n">
        <v>101643.2834200253</v>
      </c>
      <c r="AF6" t="n">
        <v>5.291463195561265e-06</v>
      </c>
      <c r="AG6" t="n">
        <v>9</v>
      </c>
      <c r="AH6" t="n">
        <v>91942.59110768775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4.27</v>
      </c>
      <c r="G7" t="n">
        <v>21.33</v>
      </c>
      <c r="H7" t="n">
        <v>0.43</v>
      </c>
      <c r="I7" t="n">
        <v>12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31.86</v>
      </c>
      <c r="Q7" t="n">
        <v>203.56</v>
      </c>
      <c r="R7" t="n">
        <v>21</v>
      </c>
      <c r="S7" t="n">
        <v>13.05</v>
      </c>
      <c r="T7" t="n">
        <v>3643.54</v>
      </c>
      <c r="U7" t="n">
        <v>0.62</v>
      </c>
      <c r="V7" t="n">
        <v>0.88</v>
      </c>
      <c r="W7" t="n">
        <v>0.08</v>
      </c>
      <c r="X7" t="n">
        <v>0.23</v>
      </c>
      <c r="Y7" t="n">
        <v>1</v>
      </c>
      <c r="Z7" t="n">
        <v>10</v>
      </c>
      <c r="AA7" t="n">
        <v>74.00022169013202</v>
      </c>
      <c r="AB7" t="n">
        <v>101.250367975772</v>
      </c>
      <c r="AC7" t="n">
        <v>91.58717496197359</v>
      </c>
      <c r="AD7" t="n">
        <v>74000.22169013202</v>
      </c>
      <c r="AE7" t="n">
        <v>101250.367975772</v>
      </c>
      <c r="AF7" t="n">
        <v>5.321860722506441e-06</v>
      </c>
      <c r="AG7" t="n">
        <v>9</v>
      </c>
      <c r="AH7" t="n">
        <v>91587.17496197359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15.8082</v>
      </c>
      <c r="E8" t="n">
        <v>6.33</v>
      </c>
      <c r="F8" t="n">
        <v>4.2</v>
      </c>
      <c r="G8" t="n">
        <v>25.18</v>
      </c>
      <c r="H8" t="n">
        <v>0.48</v>
      </c>
      <c r="I8" t="n">
        <v>10</v>
      </c>
      <c r="J8" t="n">
        <v>91.70999999999999</v>
      </c>
      <c r="K8" t="n">
        <v>37.55</v>
      </c>
      <c r="L8" t="n">
        <v>2.5</v>
      </c>
      <c r="M8" t="n">
        <v>8</v>
      </c>
      <c r="N8" t="n">
        <v>11.66</v>
      </c>
      <c r="O8" t="n">
        <v>11544.61</v>
      </c>
      <c r="P8" t="n">
        <v>31</v>
      </c>
      <c r="Q8" t="n">
        <v>203.56</v>
      </c>
      <c r="R8" t="n">
        <v>18.65</v>
      </c>
      <c r="S8" t="n">
        <v>13.05</v>
      </c>
      <c r="T8" t="n">
        <v>2478.7</v>
      </c>
      <c r="U8" t="n">
        <v>0.7</v>
      </c>
      <c r="V8" t="n">
        <v>0.89</v>
      </c>
      <c r="W8" t="n">
        <v>0.07000000000000001</v>
      </c>
      <c r="X8" t="n">
        <v>0.16</v>
      </c>
      <c r="Y8" t="n">
        <v>1</v>
      </c>
      <c r="Z8" t="n">
        <v>10</v>
      </c>
      <c r="AA8" t="n">
        <v>73.47181173904158</v>
      </c>
      <c r="AB8" t="n">
        <v>100.5273741688886</v>
      </c>
      <c r="AC8" t="n">
        <v>90.93318266929076</v>
      </c>
      <c r="AD8" t="n">
        <v>73471.81173904159</v>
      </c>
      <c r="AE8" t="n">
        <v>100527.3741688886</v>
      </c>
      <c r="AF8" t="n">
        <v>5.411375962328104e-06</v>
      </c>
      <c r="AG8" t="n">
        <v>9</v>
      </c>
      <c r="AH8" t="n">
        <v>90933.18266929076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15.8493</v>
      </c>
      <c r="E9" t="n">
        <v>6.31</v>
      </c>
      <c r="F9" t="n">
        <v>4.2</v>
      </c>
      <c r="G9" t="n">
        <v>28</v>
      </c>
      <c r="H9" t="n">
        <v>0.52</v>
      </c>
      <c r="I9" t="n">
        <v>9</v>
      </c>
      <c r="J9" t="n">
        <v>92.02</v>
      </c>
      <c r="K9" t="n">
        <v>37.55</v>
      </c>
      <c r="L9" t="n">
        <v>2.75</v>
      </c>
      <c r="M9" t="n">
        <v>7</v>
      </c>
      <c r="N9" t="n">
        <v>11.71</v>
      </c>
      <c r="O9" t="n">
        <v>11582.46</v>
      </c>
      <c r="P9" t="n">
        <v>30.26</v>
      </c>
      <c r="Q9" t="n">
        <v>203.56</v>
      </c>
      <c r="R9" t="n">
        <v>19.05</v>
      </c>
      <c r="S9" t="n">
        <v>13.05</v>
      </c>
      <c r="T9" t="n">
        <v>2686.48</v>
      </c>
      <c r="U9" t="n">
        <v>0.68</v>
      </c>
      <c r="V9" t="n">
        <v>0.89</v>
      </c>
      <c r="W9" t="n">
        <v>0.07000000000000001</v>
      </c>
      <c r="X9" t="n">
        <v>0.16</v>
      </c>
      <c r="Y9" t="n">
        <v>1</v>
      </c>
      <c r="Z9" t="n">
        <v>10</v>
      </c>
      <c r="AA9" t="n">
        <v>73.18637781952289</v>
      </c>
      <c r="AB9" t="n">
        <v>100.1368308877475</v>
      </c>
      <c r="AC9" t="n">
        <v>90.57991229077074</v>
      </c>
      <c r="AD9" t="n">
        <v>73186.3778195229</v>
      </c>
      <c r="AE9" t="n">
        <v>100136.8308877475</v>
      </c>
      <c r="AF9" t="n">
        <v>5.425445087975026e-06</v>
      </c>
      <c r="AG9" t="n">
        <v>9</v>
      </c>
      <c r="AH9" t="n">
        <v>90579.91229077074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15.8284</v>
      </c>
      <c r="E10" t="n">
        <v>6.32</v>
      </c>
      <c r="F10" t="n">
        <v>4.21</v>
      </c>
      <c r="G10" t="n">
        <v>28.05</v>
      </c>
      <c r="H10" t="n">
        <v>0.57</v>
      </c>
      <c r="I10" t="n">
        <v>9</v>
      </c>
      <c r="J10" t="n">
        <v>92.31999999999999</v>
      </c>
      <c r="K10" t="n">
        <v>37.55</v>
      </c>
      <c r="L10" t="n">
        <v>3</v>
      </c>
      <c r="M10" t="n">
        <v>7</v>
      </c>
      <c r="N10" t="n">
        <v>11.77</v>
      </c>
      <c r="O10" t="n">
        <v>11620.34</v>
      </c>
      <c r="P10" t="n">
        <v>30</v>
      </c>
      <c r="Q10" t="n">
        <v>203.56</v>
      </c>
      <c r="R10" t="n">
        <v>19.29</v>
      </c>
      <c r="S10" t="n">
        <v>13.05</v>
      </c>
      <c r="T10" t="n">
        <v>2806.63</v>
      </c>
      <c r="U10" t="n">
        <v>0.68</v>
      </c>
      <c r="V10" t="n">
        <v>0.89</v>
      </c>
      <c r="W10" t="n">
        <v>0.07000000000000001</v>
      </c>
      <c r="X10" t="n">
        <v>0.17</v>
      </c>
      <c r="Y10" t="n">
        <v>1</v>
      </c>
      <c r="Z10" t="n">
        <v>10</v>
      </c>
      <c r="AA10" t="n">
        <v>73.11594485957778</v>
      </c>
      <c r="AB10" t="n">
        <v>100.0404614046678</v>
      </c>
      <c r="AC10" t="n">
        <v>90.49274017590068</v>
      </c>
      <c r="AD10" t="n">
        <v>73115.94485957778</v>
      </c>
      <c r="AE10" t="n">
        <v>100040.4614046678</v>
      </c>
      <c r="AF10" t="n">
        <v>5.418290715079147e-06</v>
      </c>
      <c r="AG10" t="n">
        <v>9</v>
      </c>
      <c r="AH10" t="n">
        <v>90492.74017590068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15.9447</v>
      </c>
      <c r="E11" t="n">
        <v>6.27</v>
      </c>
      <c r="F11" t="n">
        <v>4.18</v>
      </c>
      <c r="G11" t="n">
        <v>31.35</v>
      </c>
      <c r="H11" t="n">
        <v>0.62</v>
      </c>
      <c r="I11" t="n">
        <v>8</v>
      </c>
      <c r="J11" t="n">
        <v>92.63</v>
      </c>
      <c r="K11" t="n">
        <v>37.55</v>
      </c>
      <c r="L11" t="n">
        <v>3.25</v>
      </c>
      <c r="M11" t="n">
        <v>6</v>
      </c>
      <c r="N11" t="n">
        <v>11.83</v>
      </c>
      <c r="O11" t="n">
        <v>11658.24</v>
      </c>
      <c r="P11" t="n">
        <v>29.05</v>
      </c>
      <c r="Q11" t="n">
        <v>203.56</v>
      </c>
      <c r="R11" t="n">
        <v>18.45</v>
      </c>
      <c r="S11" t="n">
        <v>13.05</v>
      </c>
      <c r="T11" t="n">
        <v>2390.94</v>
      </c>
      <c r="U11" t="n">
        <v>0.71</v>
      </c>
      <c r="V11" t="n">
        <v>0.89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72.6960829769174</v>
      </c>
      <c r="AB11" t="n">
        <v>99.46598785381316</v>
      </c>
      <c r="AC11" t="n">
        <v>89.97309357446073</v>
      </c>
      <c r="AD11" t="n">
        <v>72696.0829769174</v>
      </c>
      <c r="AE11" t="n">
        <v>99465.98785381316</v>
      </c>
      <c r="AF11" t="n">
        <v>5.458101890571533e-06</v>
      </c>
      <c r="AG11" t="n">
        <v>9</v>
      </c>
      <c r="AH11" t="n">
        <v>89973.09357446073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16.1052</v>
      </c>
      <c r="E12" t="n">
        <v>6.21</v>
      </c>
      <c r="F12" t="n">
        <v>4.14</v>
      </c>
      <c r="G12" t="n">
        <v>35.46</v>
      </c>
      <c r="H12" t="n">
        <v>0.66</v>
      </c>
      <c r="I12" t="n">
        <v>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28.09</v>
      </c>
      <c r="Q12" t="n">
        <v>203.56</v>
      </c>
      <c r="R12" t="n">
        <v>17.03</v>
      </c>
      <c r="S12" t="n">
        <v>13.05</v>
      </c>
      <c r="T12" t="n">
        <v>1683.25</v>
      </c>
      <c r="U12" t="n">
        <v>0.77</v>
      </c>
      <c r="V12" t="n">
        <v>0.9</v>
      </c>
      <c r="W12" t="n">
        <v>0.06</v>
      </c>
      <c r="X12" t="n">
        <v>0.1</v>
      </c>
      <c r="Y12" t="n">
        <v>1</v>
      </c>
      <c r="Z12" t="n">
        <v>10</v>
      </c>
      <c r="AA12" t="n">
        <v>72.24569469868206</v>
      </c>
      <c r="AB12" t="n">
        <v>98.84974674180337</v>
      </c>
      <c r="AC12" t="n">
        <v>89.41566564928112</v>
      </c>
      <c r="AD12" t="n">
        <v>72245.69469868205</v>
      </c>
      <c r="AE12" t="n">
        <v>98849.74674180338</v>
      </c>
      <c r="AF12" t="n">
        <v>5.513043366637984e-06</v>
      </c>
      <c r="AG12" t="n">
        <v>9</v>
      </c>
      <c r="AH12" t="n">
        <v>89415.66564928113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16.0264</v>
      </c>
      <c r="E13" t="n">
        <v>6.24</v>
      </c>
      <c r="F13" t="n">
        <v>4.17</v>
      </c>
      <c r="G13" t="n">
        <v>35.72</v>
      </c>
      <c r="H13" t="n">
        <v>0.71</v>
      </c>
      <c r="I13" t="n">
        <v>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27.97</v>
      </c>
      <c r="Q13" t="n">
        <v>203.56</v>
      </c>
      <c r="R13" t="n">
        <v>17.88</v>
      </c>
      <c r="S13" t="n">
        <v>13.05</v>
      </c>
      <c r="T13" t="n">
        <v>2111.91</v>
      </c>
      <c r="U13" t="n">
        <v>0.73</v>
      </c>
      <c r="V13" t="n">
        <v>0.9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72.26835038621978</v>
      </c>
      <c r="AB13" t="n">
        <v>98.88074525299088</v>
      </c>
      <c r="AC13" t="n">
        <v>89.44370570606759</v>
      </c>
      <c r="AD13" t="n">
        <v>72268.35038621978</v>
      </c>
      <c r="AE13" t="n">
        <v>98880.74525299088</v>
      </c>
      <c r="AF13" t="n">
        <v>5.486068984619066e-06</v>
      </c>
      <c r="AG13" t="n">
        <v>9</v>
      </c>
      <c r="AH13" t="n">
        <v>89443.70570606759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16.0007</v>
      </c>
      <c r="E14" t="n">
        <v>6.25</v>
      </c>
      <c r="F14" t="n">
        <v>4.18</v>
      </c>
      <c r="G14" t="n">
        <v>35.81</v>
      </c>
      <c r="H14" t="n">
        <v>0.75</v>
      </c>
      <c r="I14" t="n">
        <v>7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27.62</v>
      </c>
      <c r="Q14" t="n">
        <v>203.56</v>
      </c>
      <c r="R14" t="n">
        <v>18.16</v>
      </c>
      <c r="S14" t="n">
        <v>13.05</v>
      </c>
      <c r="T14" t="n">
        <v>2251.48</v>
      </c>
      <c r="U14" t="n">
        <v>0.72</v>
      </c>
      <c r="V14" t="n">
        <v>0.89</v>
      </c>
      <c r="W14" t="n">
        <v>0.07000000000000001</v>
      </c>
      <c r="X14" t="n">
        <v>0.14</v>
      </c>
      <c r="Y14" t="n">
        <v>1</v>
      </c>
      <c r="Z14" t="n">
        <v>10</v>
      </c>
      <c r="AA14" t="n">
        <v>72.17013273833929</v>
      </c>
      <c r="AB14" t="n">
        <v>98.74635953410404</v>
      </c>
      <c r="AC14" t="n">
        <v>89.32214557157974</v>
      </c>
      <c r="AD14" t="n">
        <v>72170.13273833929</v>
      </c>
      <c r="AE14" t="n">
        <v>98746.35953410405</v>
      </c>
      <c r="AF14" t="n">
        <v>5.477271502158581e-06</v>
      </c>
      <c r="AG14" t="n">
        <v>9</v>
      </c>
      <c r="AH14" t="n">
        <v>89322.14557157973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15.9872</v>
      </c>
      <c r="E15" t="n">
        <v>6.26</v>
      </c>
      <c r="F15" t="n">
        <v>4.18</v>
      </c>
      <c r="G15" t="n">
        <v>35.85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27.66</v>
      </c>
      <c r="Q15" t="n">
        <v>203.59</v>
      </c>
      <c r="R15" t="n">
        <v>18.29</v>
      </c>
      <c r="S15" t="n">
        <v>13.05</v>
      </c>
      <c r="T15" t="n">
        <v>2314.36</v>
      </c>
      <c r="U15" t="n">
        <v>0.71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72.19285803960388</v>
      </c>
      <c r="AB15" t="n">
        <v>98.77745329386376</v>
      </c>
      <c r="AC15" t="n">
        <v>89.35027178654836</v>
      </c>
      <c r="AD15" t="n">
        <v>72192.85803960387</v>
      </c>
      <c r="AE15" t="n">
        <v>98777.45329386376</v>
      </c>
      <c r="AF15" t="n">
        <v>5.472650256508132e-06</v>
      </c>
      <c r="AG15" t="n">
        <v>9</v>
      </c>
      <c r="AH15" t="n">
        <v>89350.27178654836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10.3746</v>
      </c>
      <c r="E2" t="n">
        <v>9.640000000000001</v>
      </c>
      <c r="F2" t="n">
        <v>5.1</v>
      </c>
      <c r="G2" t="n">
        <v>5.88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70.43000000000001</v>
      </c>
      <c r="Q2" t="n">
        <v>203.58</v>
      </c>
      <c r="R2" t="n">
        <v>47.11</v>
      </c>
      <c r="S2" t="n">
        <v>13.05</v>
      </c>
      <c r="T2" t="n">
        <v>16501.66</v>
      </c>
      <c r="U2" t="n">
        <v>0.28</v>
      </c>
      <c r="V2" t="n">
        <v>0.73</v>
      </c>
      <c r="W2" t="n">
        <v>0.14</v>
      </c>
      <c r="X2" t="n">
        <v>1.06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11.3005</v>
      </c>
      <c r="E3" t="n">
        <v>8.85</v>
      </c>
      <c r="F3" t="n">
        <v>4.82</v>
      </c>
      <c r="G3" t="n">
        <v>7.41</v>
      </c>
      <c r="H3" t="n">
        <v>0.11</v>
      </c>
      <c r="I3" t="n">
        <v>39</v>
      </c>
      <c r="J3" t="n">
        <v>195.16</v>
      </c>
      <c r="K3" t="n">
        <v>54.38</v>
      </c>
      <c r="L3" t="n">
        <v>1.25</v>
      </c>
      <c r="M3" t="n">
        <v>37</v>
      </c>
      <c r="N3" t="n">
        <v>39.53</v>
      </c>
      <c r="O3" t="n">
        <v>24303.87</v>
      </c>
      <c r="P3" t="n">
        <v>66.26000000000001</v>
      </c>
      <c r="Q3" t="n">
        <v>203.59</v>
      </c>
      <c r="R3" t="n">
        <v>38.14</v>
      </c>
      <c r="S3" t="n">
        <v>13.05</v>
      </c>
      <c r="T3" t="n">
        <v>12079.58</v>
      </c>
      <c r="U3" t="n">
        <v>0.34</v>
      </c>
      <c r="V3" t="n">
        <v>0.78</v>
      </c>
      <c r="W3" t="n">
        <v>0.12</v>
      </c>
      <c r="X3" t="n">
        <v>0.78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11.8577</v>
      </c>
      <c r="E4" t="n">
        <v>8.43</v>
      </c>
      <c r="F4" t="n">
        <v>4.67</v>
      </c>
      <c r="G4" t="n">
        <v>8.76</v>
      </c>
      <c r="H4" t="n">
        <v>0.14</v>
      </c>
      <c r="I4" t="n">
        <v>32</v>
      </c>
      <c r="J4" t="n">
        <v>195.55</v>
      </c>
      <c r="K4" t="n">
        <v>54.38</v>
      </c>
      <c r="L4" t="n">
        <v>1.5</v>
      </c>
      <c r="M4" t="n">
        <v>30</v>
      </c>
      <c r="N4" t="n">
        <v>39.67</v>
      </c>
      <c r="O4" t="n">
        <v>24351.61</v>
      </c>
      <c r="P4" t="n">
        <v>64.08</v>
      </c>
      <c r="Q4" t="n">
        <v>203.65</v>
      </c>
      <c r="R4" t="n">
        <v>33.77</v>
      </c>
      <c r="S4" t="n">
        <v>13.05</v>
      </c>
      <c r="T4" t="n">
        <v>9932.08</v>
      </c>
      <c r="U4" t="n">
        <v>0.39</v>
      </c>
      <c r="V4" t="n">
        <v>0.8</v>
      </c>
      <c r="W4" t="n">
        <v>0.11</v>
      </c>
      <c r="X4" t="n">
        <v>0.63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12.2879</v>
      </c>
      <c r="E5" t="n">
        <v>8.140000000000001</v>
      </c>
      <c r="F5" t="n">
        <v>4.57</v>
      </c>
      <c r="G5" t="n">
        <v>10.16</v>
      </c>
      <c r="H5" t="n">
        <v>0.16</v>
      </c>
      <c r="I5" t="n">
        <v>27</v>
      </c>
      <c r="J5" t="n">
        <v>195.93</v>
      </c>
      <c r="K5" t="n">
        <v>54.38</v>
      </c>
      <c r="L5" t="n">
        <v>1.75</v>
      </c>
      <c r="M5" t="n">
        <v>25</v>
      </c>
      <c r="N5" t="n">
        <v>39.81</v>
      </c>
      <c r="O5" t="n">
        <v>24399.39</v>
      </c>
      <c r="P5" t="n">
        <v>62.48</v>
      </c>
      <c r="Q5" t="n">
        <v>203.57</v>
      </c>
      <c r="R5" t="n">
        <v>30.49</v>
      </c>
      <c r="S5" t="n">
        <v>13.05</v>
      </c>
      <c r="T5" t="n">
        <v>8316.82</v>
      </c>
      <c r="U5" t="n">
        <v>0.43</v>
      </c>
      <c r="V5" t="n">
        <v>0.82</v>
      </c>
      <c r="W5" t="n">
        <v>0.1</v>
      </c>
      <c r="X5" t="n">
        <v>0.53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12.6752</v>
      </c>
      <c r="E6" t="n">
        <v>7.89</v>
      </c>
      <c r="F6" t="n">
        <v>4.48</v>
      </c>
      <c r="G6" t="n">
        <v>11.68</v>
      </c>
      <c r="H6" t="n">
        <v>0.18</v>
      </c>
      <c r="I6" t="n">
        <v>23</v>
      </c>
      <c r="J6" t="n">
        <v>196.32</v>
      </c>
      <c r="K6" t="n">
        <v>54.38</v>
      </c>
      <c r="L6" t="n">
        <v>2</v>
      </c>
      <c r="M6" t="n">
        <v>21</v>
      </c>
      <c r="N6" t="n">
        <v>39.95</v>
      </c>
      <c r="O6" t="n">
        <v>24447.22</v>
      </c>
      <c r="P6" t="n">
        <v>61.02</v>
      </c>
      <c r="Q6" t="n">
        <v>203.58</v>
      </c>
      <c r="R6" t="n">
        <v>27.6</v>
      </c>
      <c r="S6" t="n">
        <v>13.05</v>
      </c>
      <c r="T6" t="n">
        <v>6889.88</v>
      </c>
      <c r="U6" t="n">
        <v>0.47</v>
      </c>
      <c r="V6" t="n">
        <v>0.83</v>
      </c>
      <c r="W6" t="n">
        <v>0.09</v>
      </c>
      <c r="X6" t="n">
        <v>0.44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12.9936</v>
      </c>
      <c r="E7" t="n">
        <v>7.7</v>
      </c>
      <c r="F7" t="n">
        <v>4.4</v>
      </c>
      <c r="G7" t="n">
        <v>13.21</v>
      </c>
      <c r="H7" t="n">
        <v>0.2</v>
      </c>
      <c r="I7" t="n">
        <v>20</v>
      </c>
      <c r="J7" t="n">
        <v>196.71</v>
      </c>
      <c r="K7" t="n">
        <v>54.38</v>
      </c>
      <c r="L7" t="n">
        <v>2.25</v>
      </c>
      <c r="M7" t="n">
        <v>18</v>
      </c>
      <c r="N7" t="n">
        <v>40.08</v>
      </c>
      <c r="O7" t="n">
        <v>24495.09</v>
      </c>
      <c r="P7" t="n">
        <v>59.76</v>
      </c>
      <c r="Q7" t="n">
        <v>203.59</v>
      </c>
      <c r="R7" t="n">
        <v>25.09</v>
      </c>
      <c r="S7" t="n">
        <v>13.05</v>
      </c>
      <c r="T7" t="n">
        <v>5648.88</v>
      </c>
      <c r="U7" t="n">
        <v>0.52</v>
      </c>
      <c r="V7" t="n">
        <v>0.85</v>
      </c>
      <c r="W7" t="n">
        <v>0.09</v>
      </c>
      <c r="X7" t="n">
        <v>0.36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13.2188</v>
      </c>
      <c r="E8" t="n">
        <v>7.56</v>
      </c>
      <c r="F8" t="n">
        <v>4.35</v>
      </c>
      <c r="G8" t="n">
        <v>14.49</v>
      </c>
      <c r="H8" t="n">
        <v>0.23</v>
      </c>
      <c r="I8" t="n">
        <v>18</v>
      </c>
      <c r="J8" t="n">
        <v>197.1</v>
      </c>
      <c r="K8" t="n">
        <v>54.38</v>
      </c>
      <c r="L8" t="n">
        <v>2.5</v>
      </c>
      <c r="M8" t="n">
        <v>16</v>
      </c>
      <c r="N8" t="n">
        <v>40.22</v>
      </c>
      <c r="O8" t="n">
        <v>24543.01</v>
      </c>
      <c r="P8" t="n">
        <v>58.82</v>
      </c>
      <c r="Q8" t="n">
        <v>203.56</v>
      </c>
      <c r="R8" t="n">
        <v>23.8</v>
      </c>
      <c r="S8" t="n">
        <v>13.05</v>
      </c>
      <c r="T8" t="n">
        <v>5014.54</v>
      </c>
      <c r="U8" t="n">
        <v>0.55</v>
      </c>
      <c r="V8" t="n">
        <v>0.86</v>
      </c>
      <c r="W8" t="n">
        <v>0.07000000000000001</v>
      </c>
      <c r="X8" t="n">
        <v>0.31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13.2144</v>
      </c>
      <c r="E9" t="n">
        <v>7.57</v>
      </c>
      <c r="F9" t="n">
        <v>4.39</v>
      </c>
      <c r="G9" t="n">
        <v>15.49</v>
      </c>
      <c r="H9" t="n">
        <v>0.25</v>
      </c>
      <c r="I9" t="n">
        <v>17</v>
      </c>
      <c r="J9" t="n">
        <v>197.49</v>
      </c>
      <c r="K9" t="n">
        <v>54.38</v>
      </c>
      <c r="L9" t="n">
        <v>2.75</v>
      </c>
      <c r="M9" t="n">
        <v>15</v>
      </c>
      <c r="N9" t="n">
        <v>40.36</v>
      </c>
      <c r="O9" t="n">
        <v>24590.98</v>
      </c>
      <c r="P9" t="n">
        <v>59.29</v>
      </c>
      <c r="Q9" t="n">
        <v>203.56</v>
      </c>
      <c r="R9" t="n">
        <v>25.12</v>
      </c>
      <c r="S9" t="n">
        <v>13.05</v>
      </c>
      <c r="T9" t="n">
        <v>5680.82</v>
      </c>
      <c r="U9" t="n">
        <v>0.52</v>
      </c>
      <c r="V9" t="n">
        <v>0.85</v>
      </c>
      <c r="W9" t="n">
        <v>0.08</v>
      </c>
      <c r="X9" t="n">
        <v>0.35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13.463</v>
      </c>
      <c r="E10" t="n">
        <v>7.43</v>
      </c>
      <c r="F10" t="n">
        <v>4.33</v>
      </c>
      <c r="G10" t="n">
        <v>17.31</v>
      </c>
      <c r="H10" t="n">
        <v>0.27</v>
      </c>
      <c r="I10" t="n">
        <v>15</v>
      </c>
      <c r="J10" t="n">
        <v>197.88</v>
      </c>
      <c r="K10" t="n">
        <v>54.38</v>
      </c>
      <c r="L10" t="n">
        <v>3</v>
      </c>
      <c r="M10" t="n">
        <v>13</v>
      </c>
      <c r="N10" t="n">
        <v>40.5</v>
      </c>
      <c r="O10" t="n">
        <v>24639</v>
      </c>
      <c r="P10" t="n">
        <v>58.15</v>
      </c>
      <c r="Q10" t="n">
        <v>203.58</v>
      </c>
      <c r="R10" t="n">
        <v>23.01</v>
      </c>
      <c r="S10" t="n">
        <v>13.05</v>
      </c>
      <c r="T10" t="n">
        <v>4634.43</v>
      </c>
      <c r="U10" t="n">
        <v>0.57</v>
      </c>
      <c r="V10" t="n">
        <v>0.86</v>
      </c>
      <c r="W10" t="n">
        <v>0.08</v>
      </c>
      <c r="X10" t="n">
        <v>0.29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13.5757</v>
      </c>
      <c r="E11" t="n">
        <v>7.37</v>
      </c>
      <c r="F11" t="n">
        <v>4.3</v>
      </c>
      <c r="G11" t="n">
        <v>18.45</v>
      </c>
      <c r="H11" t="n">
        <v>0.29</v>
      </c>
      <c r="I11" t="n">
        <v>14</v>
      </c>
      <c r="J11" t="n">
        <v>198.27</v>
      </c>
      <c r="K11" t="n">
        <v>54.38</v>
      </c>
      <c r="L11" t="n">
        <v>3.25</v>
      </c>
      <c r="M11" t="n">
        <v>12</v>
      </c>
      <c r="N11" t="n">
        <v>40.64</v>
      </c>
      <c r="O11" t="n">
        <v>24687.06</v>
      </c>
      <c r="P11" t="n">
        <v>57.68</v>
      </c>
      <c r="Q11" t="n">
        <v>203.56</v>
      </c>
      <c r="R11" t="n">
        <v>22.33</v>
      </c>
      <c r="S11" t="n">
        <v>13.05</v>
      </c>
      <c r="T11" t="n">
        <v>4299.8</v>
      </c>
      <c r="U11" t="n">
        <v>0.58</v>
      </c>
      <c r="V11" t="n">
        <v>0.87</v>
      </c>
      <c r="W11" t="n">
        <v>0.07000000000000001</v>
      </c>
      <c r="X11" t="n">
        <v>0.26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13.6913</v>
      </c>
      <c r="E12" t="n">
        <v>7.3</v>
      </c>
      <c r="F12" t="n">
        <v>4.28</v>
      </c>
      <c r="G12" t="n">
        <v>19.76</v>
      </c>
      <c r="H12" t="n">
        <v>0.31</v>
      </c>
      <c r="I12" t="n">
        <v>13</v>
      </c>
      <c r="J12" t="n">
        <v>198.66</v>
      </c>
      <c r="K12" t="n">
        <v>54.38</v>
      </c>
      <c r="L12" t="n">
        <v>3.5</v>
      </c>
      <c r="M12" t="n">
        <v>11</v>
      </c>
      <c r="N12" t="n">
        <v>40.78</v>
      </c>
      <c r="O12" t="n">
        <v>24735.17</v>
      </c>
      <c r="P12" t="n">
        <v>57.19</v>
      </c>
      <c r="Q12" t="n">
        <v>203.57</v>
      </c>
      <c r="R12" t="n">
        <v>21.54</v>
      </c>
      <c r="S12" t="n">
        <v>13.05</v>
      </c>
      <c r="T12" t="n">
        <v>3912.04</v>
      </c>
      <c r="U12" t="n">
        <v>0.61</v>
      </c>
      <c r="V12" t="n">
        <v>0.87</v>
      </c>
      <c r="W12" t="n">
        <v>0.07000000000000001</v>
      </c>
      <c r="X12" t="n">
        <v>0.24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13.8084</v>
      </c>
      <c r="E13" t="n">
        <v>7.24</v>
      </c>
      <c r="F13" t="n">
        <v>4.26</v>
      </c>
      <c r="G13" t="n">
        <v>21.29</v>
      </c>
      <c r="H13" t="n">
        <v>0.33</v>
      </c>
      <c r="I13" t="n">
        <v>12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56.73</v>
      </c>
      <c r="Q13" t="n">
        <v>203.56</v>
      </c>
      <c r="R13" t="n">
        <v>20.77</v>
      </c>
      <c r="S13" t="n">
        <v>13.05</v>
      </c>
      <c r="T13" t="n">
        <v>3531.84</v>
      </c>
      <c r="U13" t="n">
        <v>0.63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13.7947</v>
      </c>
      <c r="E14" t="n">
        <v>7.25</v>
      </c>
      <c r="F14" t="n">
        <v>4.27</v>
      </c>
      <c r="G14" t="n">
        <v>21.33</v>
      </c>
      <c r="H14" t="n">
        <v>0.36</v>
      </c>
      <c r="I14" t="n">
        <v>12</v>
      </c>
      <c r="J14" t="n">
        <v>199.44</v>
      </c>
      <c r="K14" t="n">
        <v>54.38</v>
      </c>
      <c r="L14" t="n">
        <v>4</v>
      </c>
      <c r="M14" t="n">
        <v>10</v>
      </c>
      <c r="N14" t="n">
        <v>41.06</v>
      </c>
      <c r="O14" t="n">
        <v>24831.54</v>
      </c>
      <c r="P14" t="n">
        <v>56.59</v>
      </c>
      <c r="Q14" t="n">
        <v>203.57</v>
      </c>
      <c r="R14" t="n">
        <v>21</v>
      </c>
      <c r="S14" t="n">
        <v>13.05</v>
      </c>
      <c r="T14" t="n">
        <v>3644.18</v>
      </c>
      <c r="U14" t="n">
        <v>0.62</v>
      </c>
      <c r="V14" t="n">
        <v>0.88</v>
      </c>
      <c r="W14" t="n">
        <v>0.08</v>
      </c>
      <c r="X14" t="n">
        <v>0.23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13.9136</v>
      </c>
      <c r="E15" t="n">
        <v>7.19</v>
      </c>
      <c r="F15" t="n">
        <v>4.24</v>
      </c>
      <c r="G15" t="n">
        <v>23.14</v>
      </c>
      <c r="H15" t="n">
        <v>0.38</v>
      </c>
      <c r="I15" t="n">
        <v>11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56.24</v>
      </c>
      <c r="Q15" t="n">
        <v>203.57</v>
      </c>
      <c r="R15" t="n">
        <v>20.31</v>
      </c>
      <c r="S15" t="n">
        <v>13.05</v>
      </c>
      <c r="T15" t="n">
        <v>3307.27</v>
      </c>
      <c r="U15" t="n">
        <v>0.64</v>
      </c>
      <c r="V15" t="n">
        <v>0.88</v>
      </c>
      <c r="W15" t="n">
        <v>0.07000000000000001</v>
      </c>
      <c r="X15" t="n">
        <v>0.2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14.0834</v>
      </c>
      <c r="E16" t="n">
        <v>7.1</v>
      </c>
      <c r="F16" t="n">
        <v>4.2</v>
      </c>
      <c r="G16" t="n">
        <v>25.17</v>
      </c>
      <c r="H16" t="n">
        <v>0.4</v>
      </c>
      <c r="I16" t="n">
        <v>10</v>
      </c>
      <c r="J16" t="n">
        <v>200.22</v>
      </c>
      <c r="K16" t="n">
        <v>54.38</v>
      </c>
      <c r="L16" t="n">
        <v>4.5</v>
      </c>
      <c r="M16" t="n">
        <v>8</v>
      </c>
      <c r="N16" t="n">
        <v>41.35</v>
      </c>
      <c r="O16" t="n">
        <v>24928.09</v>
      </c>
      <c r="P16" t="n">
        <v>55.46</v>
      </c>
      <c r="Q16" t="n">
        <v>203.57</v>
      </c>
      <c r="R16" t="n">
        <v>18.53</v>
      </c>
      <c r="S16" t="n">
        <v>13.05</v>
      </c>
      <c r="T16" t="n">
        <v>2419.65</v>
      </c>
      <c r="U16" t="n">
        <v>0.7</v>
      </c>
      <c r="V16" t="n">
        <v>0.89</v>
      </c>
      <c r="W16" t="n">
        <v>0.07000000000000001</v>
      </c>
      <c r="X16" t="n">
        <v>0.15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14.0324</v>
      </c>
      <c r="E17" t="n">
        <v>7.13</v>
      </c>
      <c r="F17" t="n">
        <v>4.22</v>
      </c>
      <c r="G17" t="n">
        <v>25.32</v>
      </c>
      <c r="H17" t="n">
        <v>0.42</v>
      </c>
      <c r="I17" t="n">
        <v>10</v>
      </c>
      <c r="J17" t="n">
        <v>200.61</v>
      </c>
      <c r="K17" t="n">
        <v>54.38</v>
      </c>
      <c r="L17" t="n">
        <v>4.75</v>
      </c>
      <c r="M17" t="n">
        <v>8</v>
      </c>
      <c r="N17" t="n">
        <v>41.49</v>
      </c>
      <c r="O17" t="n">
        <v>24976.45</v>
      </c>
      <c r="P17" t="n">
        <v>55.5</v>
      </c>
      <c r="Q17" t="n">
        <v>203.56</v>
      </c>
      <c r="R17" t="n">
        <v>19.83</v>
      </c>
      <c r="S17" t="n">
        <v>13.05</v>
      </c>
      <c r="T17" t="n">
        <v>3070.03</v>
      </c>
      <c r="U17" t="n">
        <v>0.66</v>
      </c>
      <c r="V17" t="n">
        <v>0.89</v>
      </c>
      <c r="W17" t="n">
        <v>0.07000000000000001</v>
      </c>
      <c r="X17" t="n">
        <v>0.18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14.1537</v>
      </c>
      <c r="E18" t="n">
        <v>7.07</v>
      </c>
      <c r="F18" t="n">
        <v>4.2</v>
      </c>
      <c r="G18" t="n">
        <v>27.99</v>
      </c>
      <c r="H18" t="n">
        <v>0.44</v>
      </c>
      <c r="I18" t="n">
        <v>9</v>
      </c>
      <c r="J18" t="n">
        <v>201.01</v>
      </c>
      <c r="K18" t="n">
        <v>54.38</v>
      </c>
      <c r="L18" t="n">
        <v>5</v>
      </c>
      <c r="M18" t="n">
        <v>7</v>
      </c>
      <c r="N18" t="n">
        <v>41.63</v>
      </c>
      <c r="O18" t="n">
        <v>25024.84</v>
      </c>
      <c r="P18" t="n">
        <v>54.95</v>
      </c>
      <c r="Q18" t="n">
        <v>203.56</v>
      </c>
      <c r="R18" t="n">
        <v>18.99</v>
      </c>
      <c r="S18" t="n">
        <v>13.05</v>
      </c>
      <c r="T18" t="n">
        <v>2654.81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14.1393</v>
      </c>
      <c r="E19" t="n">
        <v>7.07</v>
      </c>
      <c r="F19" t="n">
        <v>4.21</v>
      </c>
      <c r="G19" t="n">
        <v>28.04</v>
      </c>
      <c r="H19" t="n">
        <v>0.46</v>
      </c>
      <c r="I19" t="n">
        <v>9</v>
      </c>
      <c r="J19" t="n">
        <v>201.4</v>
      </c>
      <c r="K19" t="n">
        <v>54.38</v>
      </c>
      <c r="L19" t="n">
        <v>5.25</v>
      </c>
      <c r="M19" t="n">
        <v>7</v>
      </c>
      <c r="N19" t="n">
        <v>41.77</v>
      </c>
      <c r="O19" t="n">
        <v>25073.29</v>
      </c>
      <c r="P19" t="n">
        <v>55.06</v>
      </c>
      <c r="Q19" t="n">
        <v>203.56</v>
      </c>
      <c r="R19" t="n">
        <v>19.17</v>
      </c>
      <c r="S19" t="n">
        <v>13.05</v>
      </c>
      <c r="T19" t="n">
        <v>2746.01</v>
      </c>
      <c r="U19" t="n">
        <v>0.68</v>
      </c>
      <c r="V19" t="n">
        <v>0.89</v>
      </c>
      <c r="W19" t="n">
        <v>0.07000000000000001</v>
      </c>
      <c r="X19" t="n">
        <v>0.17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14.1365</v>
      </c>
      <c r="E20" t="n">
        <v>7.07</v>
      </c>
      <c r="F20" t="n">
        <v>4.21</v>
      </c>
      <c r="G20" t="n">
        <v>28.05</v>
      </c>
      <c r="H20" t="n">
        <v>0.48</v>
      </c>
      <c r="I20" t="n">
        <v>9</v>
      </c>
      <c r="J20" t="n">
        <v>201.79</v>
      </c>
      <c r="K20" t="n">
        <v>54.38</v>
      </c>
      <c r="L20" t="n">
        <v>5.5</v>
      </c>
      <c r="M20" t="n">
        <v>7</v>
      </c>
      <c r="N20" t="n">
        <v>41.92</v>
      </c>
      <c r="O20" t="n">
        <v>25121.79</v>
      </c>
      <c r="P20" t="n">
        <v>54.85</v>
      </c>
      <c r="Q20" t="n">
        <v>203.56</v>
      </c>
      <c r="R20" t="n">
        <v>19.25</v>
      </c>
      <c r="S20" t="n">
        <v>13.05</v>
      </c>
      <c r="T20" t="n">
        <v>2784.55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14.2738</v>
      </c>
      <c r="E21" t="n">
        <v>7.01</v>
      </c>
      <c r="F21" t="n">
        <v>4.18</v>
      </c>
      <c r="G21" t="n">
        <v>31.34</v>
      </c>
      <c r="H21" t="n">
        <v>0.51</v>
      </c>
      <c r="I21" t="n">
        <v>8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54.32</v>
      </c>
      <c r="Q21" t="n">
        <v>203.57</v>
      </c>
      <c r="R21" t="n">
        <v>18.3</v>
      </c>
      <c r="S21" t="n">
        <v>13.05</v>
      </c>
      <c r="T21" t="n">
        <v>2315.43</v>
      </c>
      <c r="U21" t="n">
        <v>0.71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14.2744</v>
      </c>
      <c r="E22" t="n">
        <v>7.01</v>
      </c>
      <c r="F22" t="n">
        <v>4.18</v>
      </c>
      <c r="G22" t="n">
        <v>31.33</v>
      </c>
      <c r="H22" t="n">
        <v>0.53</v>
      </c>
      <c r="I22" t="n">
        <v>8</v>
      </c>
      <c r="J22" t="n">
        <v>202.58</v>
      </c>
      <c r="K22" t="n">
        <v>54.38</v>
      </c>
      <c r="L22" t="n">
        <v>6</v>
      </c>
      <c r="M22" t="n">
        <v>6</v>
      </c>
      <c r="N22" t="n">
        <v>42.2</v>
      </c>
      <c r="O22" t="n">
        <v>25218.93</v>
      </c>
      <c r="P22" t="n">
        <v>53.97</v>
      </c>
      <c r="Q22" t="n">
        <v>203.56</v>
      </c>
      <c r="R22" t="n">
        <v>18.29</v>
      </c>
      <c r="S22" t="n">
        <v>13.05</v>
      </c>
      <c r="T22" t="n">
        <v>2308.14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14.2682</v>
      </c>
      <c r="E23" t="n">
        <v>7.01</v>
      </c>
      <c r="F23" t="n">
        <v>4.18</v>
      </c>
      <c r="G23" t="n">
        <v>31.36</v>
      </c>
      <c r="H23" t="n">
        <v>0.55</v>
      </c>
      <c r="I23" t="n">
        <v>8</v>
      </c>
      <c r="J23" t="n">
        <v>202.98</v>
      </c>
      <c r="K23" t="n">
        <v>54.38</v>
      </c>
      <c r="L23" t="n">
        <v>6.25</v>
      </c>
      <c r="M23" t="n">
        <v>6</v>
      </c>
      <c r="N23" t="n">
        <v>42.35</v>
      </c>
      <c r="O23" t="n">
        <v>25267.7</v>
      </c>
      <c r="P23" t="n">
        <v>53.73</v>
      </c>
      <c r="Q23" t="n">
        <v>203.59</v>
      </c>
      <c r="R23" t="n">
        <v>18.36</v>
      </c>
      <c r="S23" t="n">
        <v>13.05</v>
      </c>
      <c r="T23" t="n">
        <v>2343.68</v>
      </c>
      <c r="U23" t="n">
        <v>0.71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14.4474</v>
      </c>
      <c r="E24" t="n">
        <v>6.92</v>
      </c>
      <c r="F24" t="n">
        <v>4.13</v>
      </c>
      <c r="G24" t="n">
        <v>35.42</v>
      </c>
      <c r="H24" t="n">
        <v>0.57</v>
      </c>
      <c r="I24" t="n">
        <v>7</v>
      </c>
      <c r="J24" t="n">
        <v>203.37</v>
      </c>
      <c r="K24" t="n">
        <v>54.38</v>
      </c>
      <c r="L24" t="n">
        <v>6.5</v>
      </c>
      <c r="M24" t="n">
        <v>5</v>
      </c>
      <c r="N24" t="n">
        <v>42.49</v>
      </c>
      <c r="O24" t="n">
        <v>25316.39</v>
      </c>
      <c r="P24" t="n">
        <v>52.87</v>
      </c>
      <c r="Q24" t="n">
        <v>203.56</v>
      </c>
      <c r="R24" t="n">
        <v>16.74</v>
      </c>
      <c r="S24" t="n">
        <v>13.05</v>
      </c>
      <c r="T24" t="n">
        <v>1539</v>
      </c>
      <c r="U24" t="n">
        <v>0.78</v>
      </c>
      <c r="V24" t="n">
        <v>0.9</v>
      </c>
      <c r="W24" t="n">
        <v>0.07000000000000001</v>
      </c>
      <c r="X24" t="n">
        <v>0.09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14.4167</v>
      </c>
      <c r="E25" t="n">
        <v>6.94</v>
      </c>
      <c r="F25" t="n">
        <v>4.15</v>
      </c>
      <c r="G25" t="n">
        <v>35.55</v>
      </c>
      <c r="H25" t="n">
        <v>0.59</v>
      </c>
      <c r="I25" t="n">
        <v>7</v>
      </c>
      <c r="J25" t="n">
        <v>203.77</v>
      </c>
      <c r="K25" t="n">
        <v>54.38</v>
      </c>
      <c r="L25" t="n">
        <v>6.75</v>
      </c>
      <c r="M25" t="n">
        <v>5</v>
      </c>
      <c r="N25" t="n">
        <v>42.64</v>
      </c>
      <c r="O25" t="n">
        <v>25365.14</v>
      </c>
      <c r="P25" t="n">
        <v>53.05</v>
      </c>
      <c r="Q25" t="n">
        <v>203.56</v>
      </c>
      <c r="R25" t="n">
        <v>17.39</v>
      </c>
      <c r="S25" t="n">
        <v>13.05</v>
      </c>
      <c r="T25" t="n">
        <v>1866.83</v>
      </c>
      <c r="U25" t="n">
        <v>0.75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14.3753</v>
      </c>
      <c r="E26" t="n">
        <v>6.96</v>
      </c>
      <c r="F26" t="n">
        <v>4.17</v>
      </c>
      <c r="G26" t="n">
        <v>35.72</v>
      </c>
      <c r="H26" t="n">
        <v>0.61</v>
      </c>
      <c r="I26" t="n">
        <v>7</v>
      </c>
      <c r="J26" t="n">
        <v>204.16</v>
      </c>
      <c r="K26" t="n">
        <v>54.38</v>
      </c>
      <c r="L26" t="n">
        <v>7</v>
      </c>
      <c r="M26" t="n">
        <v>5</v>
      </c>
      <c r="N26" t="n">
        <v>42.78</v>
      </c>
      <c r="O26" t="n">
        <v>25413.94</v>
      </c>
      <c r="P26" t="n">
        <v>53.15</v>
      </c>
      <c r="Q26" t="n">
        <v>203.56</v>
      </c>
      <c r="R26" t="n">
        <v>18</v>
      </c>
      <c r="S26" t="n">
        <v>13.05</v>
      </c>
      <c r="T26" t="n">
        <v>2170.24</v>
      </c>
      <c r="U26" t="n">
        <v>0.72</v>
      </c>
      <c r="V26" t="n">
        <v>0.9</v>
      </c>
      <c r="W26" t="n">
        <v>0.07000000000000001</v>
      </c>
      <c r="X26" t="n">
        <v>0.13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14.3787</v>
      </c>
      <c r="E27" t="n">
        <v>6.95</v>
      </c>
      <c r="F27" t="n">
        <v>4.17</v>
      </c>
      <c r="G27" t="n">
        <v>35.71</v>
      </c>
      <c r="H27" t="n">
        <v>0.63</v>
      </c>
      <c r="I27" t="n">
        <v>7</v>
      </c>
      <c r="J27" t="n">
        <v>204.56</v>
      </c>
      <c r="K27" t="n">
        <v>54.38</v>
      </c>
      <c r="L27" t="n">
        <v>7.25</v>
      </c>
      <c r="M27" t="n">
        <v>5</v>
      </c>
      <c r="N27" t="n">
        <v>42.93</v>
      </c>
      <c r="O27" t="n">
        <v>25462.78</v>
      </c>
      <c r="P27" t="n">
        <v>52.76</v>
      </c>
      <c r="Q27" t="n">
        <v>203.59</v>
      </c>
      <c r="R27" t="n">
        <v>18.02</v>
      </c>
      <c r="S27" t="n">
        <v>13.05</v>
      </c>
      <c r="T27" t="n">
        <v>2179.02</v>
      </c>
      <c r="U27" t="n">
        <v>0.72</v>
      </c>
      <c r="V27" t="n">
        <v>0.9</v>
      </c>
      <c r="W27" t="n">
        <v>0.06</v>
      </c>
      <c r="X27" t="n">
        <v>0.13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14.5132</v>
      </c>
      <c r="E28" t="n">
        <v>6.89</v>
      </c>
      <c r="F28" t="n">
        <v>4.14</v>
      </c>
      <c r="G28" t="n">
        <v>41.4</v>
      </c>
      <c r="H28" t="n">
        <v>0.65</v>
      </c>
      <c r="I28" t="n">
        <v>6</v>
      </c>
      <c r="J28" t="n">
        <v>204.95</v>
      </c>
      <c r="K28" t="n">
        <v>54.38</v>
      </c>
      <c r="L28" t="n">
        <v>7.5</v>
      </c>
      <c r="M28" t="n">
        <v>4</v>
      </c>
      <c r="N28" t="n">
        <v>43.08</v>
      </c>
      <c r="O28" t="n">
        <v>25511.67</v>
      </c>
      <c r="P28" t="n">
        <v>52.06</v>
      </c>
      <c r="Q28" t="n">
        <v>203.56</v>
      </c>
      <c r="R28" t="n">
        <v>17.15</v>
      </c>
      <c r="S28" t="n">
        <v>13.05</v>
      </c>
      <c r="T28" t="n">
        <v>1749.29</v>
      </c>
      <c r="U28" t="n">
        <v>0.76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14.5196</v>
      </c>
      <c r="E29" t="n">
        <v>6.89</v>
      </c>
      <c r="F29" t="n">
        <v>4.14</v>
      </c>
      <c r="G29" t="n">
        <v>41.37</v>
      </c>
      <c r="H29" t="n">
        <v>0.67</v>
      </c>
      <c r="I29" t="n">
        <v>6</v>
      </c>
      <c r="J29" t="n">
        <v>205.35</v>
      </c>
      <c r="K29" t="n">
        <v>54.38</v>
      </c>
      <c r="L29" t="n">
        <v>7.75</v>
      </c>
      <c r="M29" t="n">
        <v>4</v>
      </c>
      <c r="N29" t="n">
        <v>43.22</v>
      </c>
      <c r="O29" t="n">
        <v>25560.62</v>
      </c>
      <c r="P29" t="n">
        <v>52.01</v>
      </c>
      <c r="Q29" t="n">
        <v>203.56</v>
      </c>
      <c r="R29" t="n">
        <v>17.03</v>
      </c>
      <c r="S29" t="n">
        <v>13.05</v>
      </c>
      <c r="T29" t="n">
        <v>1692.45</v>
      </c>
      <c r="U29" t="n">
        <v>0.77</v>
      </c>
      <c r="V29" t="n">
        <v>0.9</v>
      </c>
      <c r="W29" t="n">
        <v>0.06</v>
      </c>
      <c r="X29" t="n">
        <v>0.1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14.5173</v>
      </c>
      <c r="E30" t="n">
        <v>6.89</v>
      </c>
      <c r="F30" t="n">
        <v>4.14</v>
      </c>
      <c r="G30" t="n">
        <v>41.38</v>
      </c>
      <c r="H30" t="n">
        <v>0.6899999999999999</v>
      </c>
      <c r="I30" t="n">
        <v>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51.97</v>
      </c>
      <c r="Q30" t="n">
        <v>203.57</v>
      </c>
      <c r="R30" t="n">
        <v>17.1</v>
      </c>
      <c r="S30" t="n">
        <v>13.05</v>
      </c>
      <c r="T30" t="n">
        <v>1722.9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14.5214</v>
      </c>
      <c r="E31" t="n">
        <v>6.89</v>
      </c>
      <c r="F31" t="n">
        <v>4.14</v>
      </c>
      <c r="G31" t="n">
        <v>41.36</v>
      </c>
      <c r="H31" t="n">
        <v>0.71</v>
      </c>
      <c r="I31" t="n">
        <v>6</v>
      </c>
      <c r="J31" t="n">
        <v>206.15</v>
      </c>
      <c r="K31" t="n">
        <v>54.38</v>
      </c>
      <c r="L31" t="n">
        <v>8.25</v>
      </c>
      <c r="M31" t="n">
        <v>4</v>
      </c>
      <c r="N31" t="n">
        <v>43.52</v>
      </c>
      <c r="O31" t="n">
        <v>25658.66</v>
      </c>
      <c r="P31" t="n">
        <v>51.91</v>
      </c>
      <c r="Q31" t="n">
        <v>203.56</v>
      </c>
      <c r="R31" t="n">
        <v>16.95</v>
      </c>
      <c r="S31" t="n">
        <v>13.05</v>
      </c>
      <c r="T31" t="n">
        <v>1651.83</v>
      </c>
      <c r="U31" t="n">
        <v>0.77</v>
      </c>
      <c r="V31" t="n">
        <v>0.9</v>
      </c>
      <c r="W31" t="n">
        <v>0.07000000000000001</v>
      </c>
      <c r="X31" t="n">
        <v>0.1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14.5584</v>
      </c>
      <c r="E32" t="n">
        <v>6.87</v>
      </c>
      <c r="F32" t="n">
        <v>4.12</v>
      </c>
      <c r="G32" t="n">
        <v>41.19</v>
      </c>
      <c r="H32" t="n">
        <v>0.73</v>
      </c>
      <c r="I32" t="n">
        <v>6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51.31</v>
      </c>
      <c r="Q32" t="n">
        <v>203.57</v>
      </c>
      <c r="R32" t="n">
        <v>16.41</v>
      </c>
      <c r="S32" t="n">
        <v>13.05</v>
      </c>
      <c r="T32" t="n">
        <v>1382.28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14.5097</v>
      </c>
      <c r="E33" t="n">
        <v>6.89</v>
      </c>
      <c r="F33" t="n">
        <v>4.14</v>
      </c>
      <c r="G33" t="n">
        <v>41.42</v>
      </c>
      <c r="H33" t="n">
        <v>0.75</v>
      </c>
      <c r="I33" t="n">
        <v>6</v>
      </c>
      <c r="J33" t="n">
        <v>206.94</v>
      </c>
      <c r="K33" t="n">
        <v>54.38</v>
      </c>
      <c r="L33" t="n">
        <v>8.75</v>
      </c>
      <c r="M33" t="n">
        <v>4</v>
      </c>
      <c r="N33" t="n">
        <v>43.81</v>
      </c>
      <c r="O33" t="n">
        <v>25756.9</v>
      </c>
      <c r="P33" t="n">
        <v>51.27</v>
      </c>
      <c r="Q33" t="n">
        <v>203.56</v>
      </c>
      <c r="R33" t="n">
        <v>17.29</v>
      </c>
      <c r="S33" t="n">
        <v>13.05</v>
      </c>
      <c r="T33" t="n">
        <v>1820.53</v>
      </c>
      <c r="U33" t="n">
        <v>0.75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14.4992</v>
      </c>
      <c r="E34" t="n">
        <v>6.9</v>
      </c>
      <c r="F34" t="n">
        <v>4.15</v>
      </c>
      <c r="G34" t="n">
        <v>41.47</v>
      </c>
      <c r="H34" t="n">
        <v>0.77</v>
      </c>
      <c r="I34" t="n">
        <v>6</v>
      </c>
      <c r="J34" t="n">
        <v>207.34</v>
      </c>
      <c r="K34" t="n">
        <v>54.38</v>
      </c>
      <c r="L34" t="n">
        <v>9</v>
      </c>
      <c r="M34" t="n">
        <v>4</v>
      </c>
      <c r="N34" t="n">
        <v>43.96</v>
      </c>
      <c r="O34" t="n">
        <v>25806.1</v>
      </c>
      <c r="P34" t="n">
        <v>50.97</v>
      </c>
      <c r="Q34" t="n">
        <v>203.56</v>
      </c>
      <c r="R34" t="n">
        <v>17.41</v>
      </c>
      <c r="S34" t="n">
        <v>13.05</v>
      </c>
      <c r="T34" t="n">
        <v>1877.86</v>
      </c>
      <c r="U34" t="n">
        <v>0.75</v>
      </c>
      <c r="V34" t="n">
        <v>0.9</v>
      </c>
      <c r="W34" t="n">
        <v>0.06</v>
      </c>
      <c r="X34" t="n">
        <v>0.11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14.6461</v>
      </c>
      <c r="E35" t="n">
        <v>6.83</v>
      </c>
      <c r="F35" t="n">
        <v>4.12</v>
      </c>
      <c r="G35" t="n">
        <v>49.4</v>
      </c>
      <c r="H35" t="n">
        <v>0.79</v>
      </c>
      <c r="I35" t="n">
        <v>5</v>
      </c>
      <c r="J35" t="n">
        <v>207.74</v>
      </c>
      <c r="K35" t="n">
        <v>54.38</v>
      </c>
      <c r="L35" t="n">
        <v>9.25</v>
      </c>
      <c r="M35" t="n">
        <v>3</v>
      </c>
      <c r="N35" t="n">
        <v>44.11</v>
      </c>
      <c r="O35" t="n">
        <v>25855.35</v>
      </c>
      <c r="P35" t="n">
        <v>50.48</v>
      </c>
      <c r="Q35" t="n">
        <v>203.56</v>
      </c>
      <c r="R35" t="n">
        <v>16.41</v>
      </c>
      <c r="S35" t="n">
        <v>13.05</v>
      </c>
      <c r="T35" t="n">
        <v>1387.36</v>
      </c>
      <c r="U35" t="n">
        <v>0.8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14.633</v>
      </c>
      <c r="E36" t="n">
        <v>6.83</v>
      </c>
      <c r="F36" t="n">
        <v>4.12</v>
      </c>
      <c r="G36" t="n">
        <v>49.47</v>
      </c>
      <c r="H36" t="n">
        <v>0.8100000000000001</v>
      </c>
      <c r="I36" t="n">
        <v>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50.58</v>
      </c>
      <c r="Q36" t="n">
        <v>203.56</v>
      </c>
      <c r="R36" t="n">
        <v>16.6</v>
      </c>
      <c r="S36" t="n">
        <v>13.05</v>
      </c>
      <c r="T36" t="n">
        <v>1478.5</v>
      </c>
      <c r="U36" t="n">
        <v>0.79</v>
      </c>
      <c r="V36" t="n">
        <v>0.91</v>
      </c>
      <c r="W36" t="n">
        <v>0.06</v>
      </c>
      <c r="X36" t="n">
        <v>0.08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14.6478</v>
      </c>
      <c r="E37" t="n">
        <v>6.83</v>
      </c>
      <c r="F37" t="n">
        <v>4.12</v>
      </c>
      <c r="G37" t="n">
        <v>49.39</v>
      </c>
      <c r="H37" t="n">
        <v>0.83</v>
      </c>
      <c r="I37" t="n">
        <v>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50.56</v>
      </c>
      <c r="Q37" t="n">
        <v>203.56</v>
      </c>
      <c r="R37" t="n">
        <v>16.34</v>
      </c>
      <c r="S37" t="n">
        <v>13.05</v>
      </c>
      <c r="T37" t="n">
        <v>1352.43</v>
      </c>
      <c r="U37" t="n">
        <v>0.8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14.649</v>
      </c>
      <c r="E38" t="n">
        <v>6.83</v>
      </c>
      <c r="F38" t="n">
        <v>4.12</v>
      </c>
      <c r="G38" t="n">
        <v>49.38</v>
      </c>
      <c r="H38" t="n">
        <v>0.85</v>
      </c>
      <c r="I38" t="n">
        <v>5</v>
      </c>
      <c r="J38" t="n">
        <v>208.94</v>
      </c>
      <c r="K38" t="n">
        <v>54.38</v>
      </c>
      <c r="L38" t="n">
        <v>10</v>
      </c>
      <c r="M38" t="n">
        <v>3</v>
      </c>
      <c r="N38" t="n">
        <v>44.56</v>
      </c>
      <c r="O38" t="n">
        <v>26003.41</v>
      </c>
      <c r="P38" t="n">
        <v>50.52</v>
      </c>
      <c r="Q38" t="n">
        <v>203.56</v>
      </c>
      <c r="R38" t="n">
        <v>16.31</v>
      </c>
      <c r="S38" t="n">
        <v>13.05</v>
      </c>
      <c r="T38" t="n">
        <v>1337.42</v>
      </c>
      <c r="U38" t="n">
        <v>0.8</v>
      </c>
      <c r="V38" t="n">
        <v>0.91</v>
      </c>
      <c r="W38" t="n">
        <v>0.06</v>
      </c>
      <c r="X38" t="n">
        <v>0.07000000000000001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14.6747</v>
      </c>
      <c r="E39" t="n">
        <v>6.81</v>
      </c>
      <c r="F39" t="n">
        <v>4.1</v>
      </c>
      <c r="G39" t="n">
        <v>49.24</v>
      </c>
      <c r="H39" t="n">
        <v>0.87</v>
      </c>
      <c r="I39" t="n">
        <v>5</v>
      </c>
      <c r="J39" t="n">
        <v>209.34</v>
      </c>
      <c r="K39" t="n">
        <v>54.38</v>
      </c>
      <c r="L39" t="n">
        <v>10.25</v>
      </c>
      <c r="M39" t="n">
        <v>3</v>
      </c>
      <c r="N39" t="n">
        <v>44.71</v>
      </c>
      <c r="O39" t="n">
        <v>26052.86</v>
      </c>
      <c r="P39" t="n">
        <v>50.06</v>
      </c>
      <c r="Q39" t="n">
        <v>203.56</v>
      </c>
      <c r="R39" t="n">
        <v>15.92</v>
      </c>
      <c r="S39" t="n">
        <v>13.05</v>
      </c>
      <c r="T39" t="n">
        <v>1140.19</v>
      </c>
      <c r="U39" t="n">
        <v>0.82</v>
      </c>
      <c r="V39" t="n">
        <v>0.91</v>
      </c>
      <c r="W39" t="n">
        <v>0.06</v>
      </c>
      <c r="X39" t="n">
        <v>0.06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14.6508</v>
      </c>
      <c r="E40" t="n">
        <v>6.83</v>
      </c>
      <c r="F40" t="n">
        <v>4.11</v>
      </c>
      <c r="G40" t="n">
        <v>49.37</v>
      </c>
      <c r="H40" t="n">
        <v>0.89</v>
      </c>
      <c r="I40" t="n">
        <v>5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50.02</v>
      </c>
      <c r="Q40" t="n">
        <v>203.56</v>
      </c>
      <c r="R40" t="n">
        <v>16.37</v>
      </c>
      <c r="S40" t="n">
        <v>13.05</v>
      </c>
      <c r="T40" t="n">
        <v>1362.55</v>
      </c>
      <c r="U40" t="n">
        <v>0.8</v>
      </c>
      <c r="V40" t="n">
        <v>0.91</v>
      </c>
      <c r="W40" t="n">
        <v>0.06</v>
      </c>
      <c r="X40" t="n">
        <v>0.07000000000000001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14.6205</v>
      </c>
      <c r="E41" t="n">
        <v>6.84</v>
      </c>
      <c r="F41" t="n">
        <v>4.13</v>
      </c>
      <c r="G41" t="n">
        <v>49.54</v>
      </c>
      <c r="H41" t="n">
        <v>0.91</v>
      </c>
      <c r="I41" t="n">
        <v>5</v>
      </c>
      <c r="J41" t="n">
        <v>210.14</v>
      </c>
      <c r="K41" t="n">
        <v>54.38</v>
      </c>
      <c r="L41" t="n">
        <v>10.75</v>
      </c>
      <c r="M41" t="n">
        <v>3</v>
      </c>
      <c r="N41" t="n">
        <v>45.02</v>
      </c>
      <c r="O41" t="n">
        <v>26151.93</v>
      </c>
      <c r="P41" t="n">
        <v>49.81</v>
      </c>
      <c r="Q41" t="n">
        <v>203.56</v>
      </c>
      <c r="R41" t="n">
        <v>16.78</v>
      </c>
      <c r="S41" t="n">
        <v>13.05</v>
      </c>
      <c r="T41" t="n">
        <v>1568.75</v>
      </c>
      <c r="U41" t="n">
        <v>0.78</v>
      </c>
      <c r="V41" t="n">
        <v>0.9</v>
      </c>
      <c r="W41" t="n">
        <v>0.06</v>
      </c>
      <c r="X41" t="n">
        <v>0.09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14.6365</v>
      </c>
      <c r="E42" t="n">
        <v>6.83</v>
      </c>
      <c r="F42" t="n">
        <v>4.12</v>
      </c>
      <c r="G42" t="n">
        <v>49.45</v>
      </c>
      <c r="H42" t="n">
        <v>0.93</v>
      </c>
      <c r="I42" t="n">
        <v>5</v>
      </c>
      <c r="J42" t="n">
        <v>210.55</v>
      </c>
      <c r="K42" t="n">
        <v>54.38</v>
      </c>
      <c r="L42" t="n">
        <v>11</v>
      </c>
      <c r="M42" t="n">
        <v>3</v>
      </c>
      <c r="N42" t="n">
        <v>45.17</v>
      </c>
      <c r="O42" t="n">
        <v>26201.54</v>
      </c>
      <c r="P42" t="n">
        <v>49.34</v>
      </c>
      <c r="Q42" t="n">
        <v>203.56</v>
      </c>
      <c r="R42" t="n">
        <v>16.61</v>
      </c>
      <c r="S42" t="n">
        <v>13.05</v>
      </c>
      <c r="T42" t="n">
        <v>1485.7</v>
      </c>
      <c r="U42" t="n">
        <v>0.79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14.6199</v>
      </c>
      <c r="E43" t="n">
        <v>6.84</v>
      </c>
      <c r="F43" t="n">
        <v>4.13</v>
      </c>
      <c r="G43" t="n">
        <v>49.55</v>
      </c>
      <c r="H43" t="n">
        <v>0.95</v>
      </c>
      <c r="I43" t="n">
        <v>5</v>
      </c>
      <c r="J43" t="n">
        <v>210.95</v>
      </c>
      <c r="K43" t="n">
        <v>54.38</v>
      </c>
      <c r="L43" t="n">
        <v>11.25</v>
      </c>
      <c r="M43" t="n">
        <v>3</v>
      </c>
      <c r="N43" t="n">
        <v>45.32</v>
      </c>
      <c r="O43" t="n">
        <v>26251.2</v>
      </c>
      <c r="P43" t="n">
        <v>49.05</v>
      </c>
      <c r="Q43" t="n">
        <v>203.56</v>
      </c>
      <c r="R43" t="n">
        <v>16.81</v>
      </c>
      <c r="S43" t="n">
        <v>13.05</v>
      </c>
      <c r="T43" t="n">
        <v>1586.19</v>
      </c>
      <c r="U43" t="n">
        <v>0.78</v>
      </c>
      <c r="V43" t="n">
        <v>0.9</v>
      </c>
      <c r="W43" t="n">
        <v>0.06</v>
      </c>
      <c r="X43" t="n">
        <v>0.09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14.7698</v>
      </c>
      <c r="E44" t="n">
        <v>6.77</v>
      </c>
      <c r="F44" t="n">
        <v>4.1</v>
      </c>
      <c r="G44" t="n">
        <v>61.48</v>
      </c>
      <c r="H44" t="n">
        <v>0.97</v>
      </c>
      <c r="I44" t="n">
        <v>4</v>
      </c>
      <c r="J44" t="n">
        <v>211.35</v>
      </c>
      <c r="K44" t="n">
        <v>54.38</v>
      </c>
      <c r="L44" t="n">
        <v>11.5</v>
      </c>
      <c r="M44" t="n">
        <v>2</v>
      </c>
      <c r="N44" t="n">
        <v>45.48</v>
      </c>
      <c r="O44" t="n">
        <v>26300.92</v>
      </c>
      <c r="P44" t="n">
        <v>48.22</v>
      </c>
      <c r="Q44" t="n">
        <v>203.56</v>
      </c>
      <c r="R44" t="n">
        <v>15.84</v>
      </c>
      <c r="S44" t="n">
        <v>13.05</v>
      </c>
      <c r="T44" t="n">
        <v>1105.15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14.7978</v>
      </c>
      <c r="E45" t="n">
        <v>6.76</v>
      </c>
      <c r="F45" t="n">
        <v>4.09</v>
      </c>
      <c r="G45" t="n">
        <v>61.28</v>
      </c>
      <c r="H45" t="n">
        <v>0.99</v>
      </c>
      <c r="I45" t="n">
        <v>4</v>
      </c>
      <c r="J45" t="n">
        <v>211.76</v>
      </c>
      <c r="K45" t="n">
        <v>54.38</v>
      </c>
      <c r="L45" t="n">
        <v>11.75</v>
      </c>
      <c r="M45" t="n">
        <v>2</v>
      </c>
      <c r="N45" t="n">
        <v>45.63</v>
      </c>
      <c r="O45" t="n">
        <v>26350.68</v>
      </c>
      <c r="P45" t="n">
        <v>47.95</v>
      </c>
      <c r="Q45" t="n">
        <v>203.56</v>
      </c>
      <c r="R45" t="n">
        <v>15.31</v>
      </c>
      <c r="S45" t="n">
        <v>13.05</v>
      </c>
      <c r="T45" t="n">
        <v>839.5599999999999</v>
      </c>
      <c r="U45" t="n">
        <v>0.85</v>
      </c>
      <c r="V45" t="n">
        <v>0.91</v>
      </c>
      <c r="W45" t="n">
        <v>0.06</v>
      </c>
      <c r="X45" t="n">
        <v>0.04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14.7947</v>
      </c>
      <c r="E46" t="n">
        <v>6.76</v>
      </c>
      <c r="F46" t="n">
        <v>4.09</v>
      </c>
      <c r="G46" t="n">
        <v>61.3</v>
      </c>
      <c r="H46" t="n">
        <v>1</v>
      </c>
      <c r="I46" t="n">
        <v>4</v>
      </c>
      <c r="J46" t="n">
        <v>212.16</v>
      </c>
      <c r="K46" t="n">
        <v>54.38</v>
      </c>
      <c r="L46" t="n">
        <v>12</v>
      </c>
      <c r="M46" t="n">
        <v>2</v>
      </c>
      <c r="N46" t="n">
        <v>45.78</v>
      </c>
      <c r="O46" t="n">
        <v>26400.51</v>
      </c>
      <c r="P46" t="n">
        <v>47.88</v>
      </c>
      <c r="Q46" t="n">
        <v>203.58</v>
      </c>
      <c r="R46" t="n">
        <v>15.45</v>
      </c>
      <c r="S46" t="n">
        <v>13.05</v>
      </c>
      <c r="T46" t="n">
        <v>910.53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14.7638</v>
      </c>
      <c r="E47" t="n">
        <v>6.77</v>
      </c>
      <c r="F47" t="n">
        <v>4.1</v>
      </c>
      <c r="G47" t="n">
        <v>61.52</v>
      </c>
      <c r="H47" t="n">
        <v>1.02</v>
      </c>
      <c r="I47" t="n">
        <v>4</v>
      </c>
      <c r="J47" t="n">
        <v>212.56</v>
      </c>
      <c r="K47" t="n">
        <v>54.38</v>
      </c>
      <c r="L47" t="n">
        <v>12.25</v>
      </c>
      <c r="M47" t="n">
        <v>2</v>
      </c>
      <c r="N47" t="n">
        <v>45.94</v>
      </c>
      <c r="O47" t="n">
        <v>26450.38</v>
      </c>
      <c r="P47" t="n">
        <v>47.92</v>
      </c>
      <c r="Q47" t="n">
        <v>203.56</v>
      </c>
      <c r="R47" t="n">
        <v>15.94</v>
      </c>
      <c r="S47" t="n">
        <v>13.05</v>
      </c>
      <c r="T47" t="n">
        <v>1155.62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14.771</v>
      </c>
      <c r="E48" t="n">
        <v>6.77</v>
      </c>
      <c r="F48" t="n">
        <v>4.1</v>
      </c>
      <c r="G48" t="n">
        <v>61.47</v>
      </c>
      <c r="H48" t="n">
        <v>1.04</v>
      </c>
      <c r="I48" t="n">
        <v>4</v>
      </c>
      <c r="J48" t="n">
        <v>212.97</v>
      </c>
      <c r="K48" t="n">
        <v>54.38</v>
      </c>
      <c r="L48" t="n">
        <v>12.5</v>
      </c>
      <c r="M48" t="n">
        <v>2</v>
      </c>
      <c r="N48" t="n">
        <v>46.09</v>
      </c>
      <c r="O48" t="n">
        <v>26500.31</v>
      </c>
      <c r="P48" t="n">
        <v>47.74</v>
      </c>
      <c r="Q48" t="n">
        <v>203.56</v>
      </c>
      <c r="R48" t="n">
        <v>15.81</v>
      </c>
      <c r="S48" t="n">
        <v>13.05</v>
      </c>
      <c r="T48" t="n">
        <v>1090.21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14.7662</v>
      </c>
      <c r="E49" t="n">
        <v>6.77</v>
      </c>
      <c r="F49" t="n">
        <v>4.1</v>
      </c>
      <c r="G49" t="n">
        <v>61.5</v>
      </c>
      <c r="H49" t="n">
        <v>1.06</v>
      </c>
      <c r="I49" t="n">
        <v>4</v>
      </c>
      <c r="J49" t="n">
        <v>213.37</v>
      </c>
      <c r="K49" t="n">
        <v>54.38</v>
      </c>
      <c r="L49" t="n">
        <v>12.75</v>
      </c>
      <c r="M49" t="n">
        <v>2</v>
      </c>
      <c r="N49" t="n">
        <v>46.25</v>
      </c>
      <c r="O49" t="n">
        <v>26550.29</v>
      </c>
      <c r="P49" t="n">
        <v>47.56</v>
      </c>
      <c r="Q49" t="n">
        <v>203.56</v>
      </c>
      <c r="R49" t="n">
        <v>15.91</v>
      </c>
      <c r="S49" t="n">
        <v>13.05</v>
      </c>
      <c r="T49" t="n">
        <v>1138.07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14.762</v>
      </c>
      <c r="E50" t="n">
        <v>6.77</v>
      </c>
      <c r="F50" t="n">
        <v>4.1</v>
      </c>
      <c r="G50" t="n">
        <v>61.53</v>
      </c>
      <c r="H50" t="n">
        <v>1.08</v>
      </c>
      <c r="I50" t="n">
        <v>4</v>
      </c>
      <c r="J50" t="n">
        <v>213.78</v>
      </c>
      <c r="K50" t="n">
        <v>54.38</v>
      </c>
      <c r="L50" t="n">
        <v>13</v>
      </c>
      <c r="M50" t="n">
        <v>2</v>
      </c>
      <c r="N50" t="n">
        <v>46.4</v>
      </c>
      <c r="O50" t="n">
        <v>26600.32</v>
      </c>
      <c r="P50" t="n">
        <v>47.54</v>
      </c>
      <c r="Q50" t="n">
        <v>203.56</v>
      </c>
      <c r="R50" t="n">
        <v>15.96</v>
      </c>
      <c r="S50" t="n">
        <v>13.05</v>
      </c>
      <c r="T50" t="n">
        <v>1165.82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14.7905</v>
      </c>
      <c r="E51" t="n">
        <v>6.76</v>
      </c>
      <c r="F51" t="n">
        <v>4.09</v>
      </c>
      <c r="G51" t="n">
        <v>61.33</v>
      </c>
      <c r="H51" t="n">
        <v>1.1</v>
      </c>
      <c r="I51" t="n">
        <v>4</v>
      </c>
      <c r="J51" t="n">
        <v>214.19</v>
      </c>
      <c r="K51" t="n">
        <v>54.38</v>
      </c>
      <c r="L51" t="n">
        <v>13.25</v>
      </c>
      <c r="M51" t="n">
        <v>2</v>
      </c>
      <c r="N51" t="n">
        <v>46.56</v>
      </c>
      <c r="O51" t="n">
        <v>26650.41</v>
      </c>
      <c r="P51" t="n">
        <v>47.1</v>
      </c>
      <c r="Q51" t="n">
        <v>203.56</v>
      </c>
      <c r="R51" t="n">
        <v>15.44</v>
      </c>
      <c r="S51" t="n">
        <v>13.05</v>
      </c>
      <c r="T51" t="n">
        <v>906.4</v>
      </c>
      <c r="U51" t="n">
        <v>0.85</v>
      </c>
      <c r="V51" t="n">
        <v>0.91</v>
      </c>
      <c r="W51" t="n">
        <v>0.06</v>
      </c>
      <c r="X51" t="n">
        <v>0.05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14.7856</v>
      </c>
      <c r="E52" t="n">
        <v>6.76</v>
      </c>
      <c r="F52" t="n">
        <v>4.09</v>
      </c>
      <c r="G52" t="n">
        <v>61.37</v>
      </c>
      <c r="H52" t="n">
        <v>1.12</v>
      </c>
      <c r="I52" t="n">
        <v>4</v>
      </c>
      <c r="J52" t="n">
        <v>214.59</v>
      </c>
      <c r="K52" t="n">
        <v>54.38</v>
      </c>
      <c r="L52" t="n">
        <v>13.5</v>
      </c>
      <c r="M52" t="n">
        <v>2</v>
      </c>
      <c r="N52" t="n">
        <v>46.72</v>
      </c>
      <c r="O52" t="n">
        <v>26700.55</v>
      </c>
      <c r="P52" t="n">
        <v>46.85</v>
      </c>
      <c r="Q52" t="n">
        <v>203.56</v>
      </c>
      <c r="R52" t="n">
        <v>15.6</v>
      </c>
      <c r="S52" t="n">
        <v>13.05</v>
      </c>
      <c r="T52" t="n">
        <v>986.41</v>
      </c>
      <c r="U52" t="n">
        <v>0.84</v>
      </c>
      <c r="V52" t="n">
        <v>0.91</v>
      </c>
      <c r="W52" t="n">
        <v>0.06</v>
      </c>
      <c r="X52" t="n">
        <v>0.05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14.7632</v>
      </c>
      <c r="E53" t="n">
        <v>6.77</v>
      </c>
      <c r="F53" t="n">
        <v>4.1</v>
      </c>
      <c r="G53" t="n">
        <v>61.52</v>
      </c>
      <c r="H53" t="n">
        <v>1.14</v>
      </c>
      <c r="I53" t="n">
        <v>4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47.05</v>
      </c>
      <c r="Q53" t="n">
        <v>203.56</v>
      </c>
      <c r="R53" t="n">
        <v>15.98</v>
      </c>
      <c r="S53" t="n">
        <v>13.05</v>
      </c>
      <c r="T53" t="n">
        <v>1177.41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14.762</v>
      </c>
      <c r="E54" t="n">
        <v>6.77</v>
      </c>
      <c r="F54" t="n">
        <v>4.1</v>
      </c>
      <c r="G54" t="n">
        <v>61.53</v>
      </c>
      <c r="H54" t="n">
        <v>1.15</v>
      </c>
      <c r="I54" t="n">
        <v>4</v>
      </c>
      <c r="J54" t="n">
        <v>215.41</v>
      </c>
      <c r="K54" t="n">
        <v>54.38</v>
      </c>
      <c r="L54" t="n">
        <v>14</v>
      </c>
      <c r="M54" t="n">
        <v>2</v>
      </c>
      <c r="N54" t="n">
        <v>47.03</v>
      </c>
      <c r="O54" t="n">
        <v>26801</v>
      </c>
      <c r="P54" t="n">
        <v>46.53</v>
      </c>
      <c r="Q54" t="n">
        <v>203.56</v>
      </c>
      <c r="R54" t="n">
        <v>15.98</v>
      </c>
      <c r="S54" t="n">
        <v>13.05</v>
      </c>
      <c r="T54" t="n">
        <v>1176.46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14.7638</v>
      </c>
      <c r="E55" t="n">
        <v>6.77</v>
      </c>
      <c r="F55" t="n">
        <v>4.1</v>
      </c>
      <c r="G55" t="n">
        <v>61.52</v>
      </c>
      <c r="H55" t="n">
        <v>1.17</v>
      </c>
      <c r="I55" t="n">
        <v>4</v>
      </c>
      <c r="J55" t="n">
        <v>215.82</v>
      </c>
      <c r="K55" t="n">
        <v>54.38</v>
      </c>
      <c r="L55" t="n">
        <v>14.25</v>
      </c>
      <c r="M55" t="n">
        <v>2</v>
      </c>
      <c r="N55" t="n">
        <v>47.19</v>
      </c>
      <c r="O55" t="n">
        <v>26851.31</v>
      </c>
      <c r="P55" t="n">
        <v>46.23</v>
      </c>
      <c r="Q55" t="n">
        <v>203.56</v>
      </c>
      <c r="R55" t="n">
        <v>15.93</v>
      </c>
      <c r="S55" t="n">
        <v>13.05</v>
      </c>
      <c r="T55" t="n">
        <v>1150.63</v>
      </c>
      <c r="U55" t="n">
        <v>0.82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14.7614</v>
      </c>
      <c r="E56" t="n">
        <v>6.77</v>
      </c>
      <c r="F56" t="n">
        <v>4.1</v>
      </c>
      <c r="G56" t="n">
        <v>61.53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45.78</v>
      </c>
      <c r="Q56" t="n">
        <v>203.56</v>
      </c>
      <c r="R56" t="n">
        <v>15.92</v>
      </c>
      <c r="S56" t="n">
        <v>13.05</v>
      </c>
      <c r="T56" t="n">
        <v>1143.69</v>
      </c>
      <c r="U56" t="n">
        <v>0.82</v>
      </c>
      <c r="V56" t="n">
        <v>0.91</v>
      </c>
      <c r="W56" t="n">
        <v>0.06</v>
      </c>
      <c r="X56" t="n">
        <v>0.06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14.7868</v>
      </c>
      <c r="E57" t="n">
        <v>6.76</v>
      </c>
      <c r="F57" t="n">
        <v>4.09</v>
      </c>
      <c r="G57" t="n">
        <v>61.36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44.98</v>
      </c>
      <c r="Q57" t="n">
        <v>203.56</v>
      </c>
      <c r="R57" t="n">
        <v>15.6</v>
      </c>
      <c r="S57" t="n">
        <v>13.05</v>
      </c>
      <c r="T57" t="n">
        <v>987.35</v>
      </c>
      <c r="U57" t="n">
        <v>0.84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14.7644</v>
      </c>
      <c r="E58" t="n">
        <v>6.77</v>
      </c>
      <c r="F58" t="n">
        <v>4.1</v>
      </c>
      <c r="G58" t="n">
        <v>61.51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44.45</v>
      </c>
      <c r="Q58" t="n">
        <v>203.56</v>
      </c>
      <c r="R58" t="n">
        <v>15.95</v>
      </c>
      <c r="S58" t="n">
        <v>13.05</v>
      </c>
      <c r="T58" t="n">
        <v>1161.12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14.7517</v>
      </c>
      <c r="E59" t="n">
        <v>6.78</v>
      </c>
      <c r="F59" t="n">
        <v>4.11</v>
      </c>
      <c r="G59" t="n">
        <v>61.6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44.15</v>
      </c>
      <c r="Q59" t="n">
        <v>203.58</v>
      </c>
      <c r="R59" t="n">
        <v>16.06</v>
      </c>
      <c r="S59" t="n">
        <v>13.05</v>
      </c>
      <c r="T59" t="n">
        <v>1216.95</v>
      </c>
      <c r="U59" t="n">
        <v>0.8100000000000001</v>
      </c>
      <c r="V59" t="n">
        <v>0.91</v>
      </c>
      <c r="W59" t="n">
        <v>0.06</v>
      </c>
      <c r="X59" t="n">
        <v>0.07000000000000001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14.7505</v>
      </c>
      <c r="E60" t="n">
        <v>6.78</v>
      </c>
      <c r="F60" t="n">
        <v>4.11</v>
      </c>
      <c r="G60" t="n">
        <v>61.61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0</v>
      </c>
      <c r="N60" t="n">
        <v>47.98</v>
      </c>
      <c r="O60" t="n">
        <v>27103.65</v>
      </c>
      <c r="P60" t="n">
        <v>44.23</v>
      </c>
      <c r="Q60" t="n">
        <v>203.56</v>
      </c>
      <c r="R60" t="n">
        <v>16.06</v>
      </c>
      <c r="S60" t="n">
        <v>13.05</v>
      </c>
      <c r="T60" t="n">
        <v>1212.95</v>
      </c>
      <c r="U60" t="n">
        <v>0.8100000000000001</v>
      </c>
      <c r="V60" t="n">
        <v>0.91</v>
      </c>
      <c r="W60" t="n">
        <v>0.06</v>
      </c>
      <c r="X60" t="n">
        <v>0.07000000000000001</v>
      </c>
      <c r="Y60" t="n">
        <v>1</v>
      </c>
      <c r="Z60" t="n">
        <v>10</v>
      </c>
    </row>
    <row r="61">
      <c r="A61" t="n">
        <v>0</v>
      </c>
      <c r="B61" t="n">
        <v>140</v>
      </c>
      <c r="C61" t="inlineStr">
        <is>
          <t xml:space="preserve">CONCLUIDO	</t>
        </is>
      </c>
      <c r="D61" t="n">
        <v>8.353400000000001</v>
      </c>
      <c r="E61" t="n">
        <v>11.97</v>
      </c>
      <c r="F61" t="n">
        <v>5.47</v>
      </c>
      <c r="G61" t="n">
        <v>4.75</v>
      </c>
      <c r="H61" t="n">
        <v>0.06</v>
      </c>
      <c r="I61" t="n">
        <v>69</v>
      </c>
      <c r="J61" t="n">
        <v>274.09</v>
      </c>
      <c r="K61" t="n">
        <v>60.56</v>
      </c>
      <c r="L61" t="n">
        <v>1</v>
      </c>
      <c r="M61" t="n">
        <v>67</v>
      </c>
      <c r="N61" t="n">
        <v>72.53</v>
      </c>
      <c r="O61" t="n">
        <v>34038.11</v>
      </c>
      <c r="P61" t="n">
        <v>94.09999999999999</v>
      </c>
      <c r="Q61" t="n">
        <v>203.66</v>
      </c>
      <c r="R61" t="n">
        <v>58.5</v>
      </c>
      <c r="S61" t="n">
        <v>13.05</v>
      </c>
      <c r="T61" t="n">
        <v>22108.98</v>
      </c>
      <c r="U61" t="n">
        <v>0.22</v>
      </c>
      <c r="V61" t="n">
        <v>0.68</v>
      </c>
      <c r="W61" t="n">
        <v>0.17</v>
      </c>
      <c r="X61" t="n">
        <v>1.42</v>
      </c>
      <c r="Y61" t="n">
        <v>1</v>
      </c>
      <c r="Z61" t="n">
        <v>10</v>
      </c>
    </row>
    <row r="62">
      <c r="A62" t="n">
        <v>1</v>
      </c>
      <c r="B62" t="n">
        <v>140</v>
      </c>
      <c r="C62" t="inlineStr">
        <is>
          <t xml:space="preserve">CONCLUIDO	</t>
        </is>
      </c>
      <c r="D62" t="n">
        <v>9.4046</v>
      </c>
      <c r="E62" t="n">
        <v>10.63</v>
      </c>
      <c r="F62" t="n">
        <v>5.07</v>
      </c>
      <c r="G62" t="n">
        <v>5.96</v>
      </c>
      <c r="H62" t="n">
        <v>0.08</v>
      </c>
      <c r="I62" t="n">
        <v>51</v>
      </c>
      <c r="J62" t="n">
        <v>274.57</v>
      </c>
      <c r="K62" t="n">
        <v>60.56</v>
      </c>
      <c r="L62" t="n">
        <v>1.25</v>
      </c>
      <c r="M62" t="n">
        <v>49</v>
      </c>
      <c r="N62" t="n">
        <v>72.76000000000001</v>
      </c>
      <c r="O62" t="n">
        <v>34097.72</v>
      </c>
      <c r="P62" t="n">
        <v>87.09999999999999</v>
      </c>
      <c r="Q62" t="n">
        <v>203.6</v>
      </c>
      <c r="R62" t="n">
        <v>46.17</v>
      </c>
      <c r="S62" t="n">
        <v>13.05</v>
      </c>
      <c r="T62" t="n">
        <v>16033.93</v>
      </c>
      <c r="U62" t="n">
        <v>0.28</v>
      </c>
      <c r="V62" t="n">
        <v>0.74</v>
      </c>
      <c r="W62" t="n">
        <v>0.14</v>
      </c>
      <c r="X62" t="n">
        <v>1.03</v>
      </c>
      <c r="Y62" t="n">
        <v>1</v>
      </c>
      <c r="Z62" t="n">
        <v>10</v>
      </c>
    </row>
    <row r="63">
      <c r="A63" t="n">
        <v>2</v>
      </c>
      <c r="B63" t="n">
        <v>140</v>
      </c>
      <c r="C63" t="inlineStr">
        <is>
          <t xml:space="preserve">CONCLUIDO	</t>
        </is>
      </c>
      <c r="D63" t="n">
        <v>10.0985</v>
      </c>
      <c r="E63" t="n">
        <v>9.9</v>
      </c>
      <c r="F63" t="n">
        <v>4.86</v>
      </c>
      <c r="G63" t="n">
        <v>7.11</v>
      </c>
      <c r="H63" t="n">
        <v>0.1</v>
      </c>
      <c r="I63" t="n">
        <v>41</v>
      </c>
      <c r="J63" t="n">
        <v>275.05</v>
      </c>
      <c r="K63" t="n">
        <v>60.56</v>
      </c>
      <c r="L63" t="n">
        <v>1.5</v>
      </c>
      <c r="M63" t="n">
        <v>39</v>
      </c>
      <c r="N63" t="n">
        <v>73</v>
      </c>
      <c r="O63" t="n">
        <v>34157.42</v>
      </c>
      <c r="P63" t="n">
        <v>83.38</v>
      </c>
      <c r="Q63" t="n">
        <v>203.57</v>
      </c>
      <c r="R63" t="n">
        <v>39.62</v>
      </c>
      <c r="S63" t="n">
        <v>13.05</v>
      </c>
      <c r="T63" t="n">
        <v>12809.91</v>
      </c>
      <c r="U63" t="n">
        <v>0.33</v>
      </c>
      <c r="V63" t="n">
        <v>0.77</v>
      </c>
      <c r="W63" t="n">
        <v>0.12</v>
      </c>
      <c r="X63" t="n">
        <v>0.82</v>
      </c>
      <c r="Y63" t="n">
        <v>1</v>
      </c>
      <c r="Z63" t="n">
        <v>10</v>
      </c>
    </row>
    <row r="64">
      <c r="A64" t="n">
        <v>3</v>
      </c>
      <c r="B64" t="n">
        <v>140</v>
      </c>
      <c r="C64" t="inlineStr">
        <is>
          <t xml:space="preserve">CONCLUIDO	</t>
        </is>
      </c>
      <c r="D64" t="n">
        <v>10.5476</v>
      </c>
      <c r="E64" t="n">
        <v>9.48</v>
      </c>
      <c r="F64" t="n">
        <v>4.75</v>
      </c>
      <c r="G64" t="n">
        <v>8.15</v>
      </c>
      <c r="H64" t="n">
        <v>0.11</v>
      </c>
      <c r="I64" t="n">
        <v>35</v>
      </c>
      <c r="J64" t="n">
        <v>275.54</v>
      </c>
      <c r="K64" t="n">
        <v>60.56</v>
      </c>
      <c r="L64" t="n">
        <v>1.75</v>
      </c>
      <c r="M64" t="n">
        <v>33</v>
      </c>
      <c r="N64" t="n">
        <v>73.23</v>
      </c>
      <c r="O64" t="n">
        <v>34217.22</v>
      </c>
      <c r="P64" t="n">
        <v>81.36</v>
      </c>
      <c r="Q64" t="n">
        <v>203.6</v>
      </c>
      <c r="R64" t="n">
        <v>36.34</v>
      </c>
      <c r="S64" t="n">
        <v>13.05</v>
      </c>
      <c r="T64" t="n">
        <v>11197.77</v>
      </c>
      <c r="U64" t="n">
        <v>0.36</v>
      </c>
      <c r="V64" t="n">
        <v>0.79</v>
      </c>
      <c r="W64" t="n">
        <v>0.11</v>
      </c>
      <c r="X64" t="n">
        <v>0.71</v>
      </c>
      <c r="Y64" t="n">
        <v>1</v>
      </c>
      <c r="Z64" t="n">
        <v>10</v>
      </c>
    </row>
    <row r="65">
      <c r="A65" t="n">
        <v>4</v>
      </c>
      <c r="B65" t="n">
        <v>140</v>
      </c>
      <c r="C65" t="inlineStr">
        <is>
          <t xml:space="preserve">CONCLUIDO	</t>
        </is>
      </c>
      <c r="D65" t="n">
        <v>10.9917</v>
      </c>
      <c r="E65" t="n">
        <v>9.1</v>
      </c>
      <c r="F65" t="n">
        <v>4.63</v>
      </c>
      <c r="G65" t="n">
        <v>9.26</v>
      </c>
      <c r="H65" t="n">
        <v>0.13</v>
      </c>
      <c r="I65" t="n">
        <v>30</v>
      </c>
      <c r="J65" t="n">
        <v>276.02</v>
      </c>
      <c r="K65" t="n">
        <v>60.56</v>
      </c>
      <c r="L65" t="n">
        <v>2</v>
      </c>
      <c r="M65" t="n">
        <v>28</v>
      </c>
      <c r="N65" t="n">
        <v>73.47</v>
      </c>
      <c r="O65" t="n">
        <v>34277.1</v>
      </c>
      <c r="P65" t="n">
        <v>79.17</v>
      </c>
      <c r="Q65" t="n">
        <v>203.62</v>
      </c>
      <c r="R65" t="n">
        <v>32.42</v>
      </c>
      <c r="S65" t="n">
        <v>13.05</v>
      </c>
      <c r="T65" t="n">
        <v>9264.23</v>
      </c>
      <c r="U65" t="n">
        <v>0.4</v>
      </c>
      <c r="V65" t="n">
        <v>0.8100000000000001</v>
      </c>
      <c r="W65" t="n">
        <v>0.1</v>
      </c>
      <c r="X65" t="n">
        <v>0.59</v>
      </c>
      <c r="Y65" t="n">
        <v>1</v>
      </c>
      <c r="Z65" t="n">
        <v>10</v>
      </c>
    </row>
    <row r="66">
      <c r="A66" t="n">
        <v>5</v>
      </c>
      <c r="B66" t="n">
        <v>140</v>
      </c>
      <c r="C66" t="inlineStr">
        <is>
          <t xml:space="preserve">CONCLUIDO	</t>
        </is>
      </c>
      <c r="D66" t="n">
        <v>11.3579</v>
      </c>
      <c r="E66" t="n">
        <v>8.800000000000001</v>
      </c>
      <c r="F66" t="n">
        <v>4.55</v>
      </c>
      <c r="G66" t="n">
        <v>10.49</v>
      </c>
      <c r="H66" t="n">
        <v>0.14</v>
      </c>
      <c r="I66" t="n">
        <v>26</v>
      </c>
      <c r="J66" t="n">
        <v>276.51</v>
      </c>
      <c r="K66" t="n">
        <v>60.56</v>
      </c>
      <c r="L66" t="n">
        <v>2.25</v>
      </c>
      <c r="M66" t="n">
        <v>24</v>
      </c>
      <c r="N66" t="n">
        <v>73.70999999999999</v>
      </c>
      <c r="O66" t="n">
        <v>34337.08</v>
      </c>
      <c r="P66" t="n">
        <v>77.59</v>
      </c>
      <c r="Q66" t="n">
        <v>203.56</v>
      </c>
      <c r="R66" t="n">
        <v>29.7</v>
      </c>
      <c r="S66" t="n">
        <v>13.05</v>
      </c>
      <c r="T66" t="n">
        <v>7924.13</v>
      </c>
      <c r="U66" t="n">
        <v>0.44</v>
      </c>
      <c r="V66" t="n">
        <v>0.82</v>
      </c>
      <c r="W66" t="n">
        <v>0.1</v>
      </c>
      <c r="X66" t="n">
        <v>0.51</v>
      </c>
      <c r="Y66" t="n">
        <v>1</v>
      </c>
      <c r="Z66" t="n">
        <v>10</v>
      </c>
    </row>
    <row r="67">
      <c r="A67" t="n">
        <v>6</v>
      </c>
      <c r="B67" t="n">
        <v>140</v>
      </c>
      <c r="C67" t="inlineStr">
        <is>
          <t xml:space="preserve">CONCLUIDO	</t>
        </is>
      </c>
      <c r="D67" t="n">
        <v>11.6543</v>
      </c>
      <c r="E67" t="n">
        <v>8.58</v>
      </c>
      <c r="F67" t="n">
        <v>4.48</v>
      </c>
      <c r="G67" t="n">
        <v>11.68</v>
      </c>
      <c r="H67" t="n">
        <v>0.16</v>
      </c>
      <c r="I67" t="n">
        <v>23</v>
      </c>
      <c r="J67" t="n">
        <v>277</v>
      </c>
      <c r="K67" t="n">
        <v>60.56</v>
      </c>
      <c r="L67" t="n">
        <v>2.5</v>
      </c>
      <c r="M67" t="n">
        <v>21</v>
      </c>
      <c r="N67" t="n">
        <v>73.94</v>
      </c>
      <c r="O67" t="n">
        <v>34397.15</v>
      </c>
      <c r="P67" t="n">
        <v>76.31999999999999</v>
      </c>
      <c r="Q67" t="n">
        <v>203.7</v>
      </c>
      <c r="R67" t="n">
        <v>27.59</v>
      </c>
      <c r="S67" t="n">
        <v>13.05</v>
      </c>
      <c r="T67" t="n">
        <v>6885.56</v>
      </c>
      <c r="U67" t="n">
        <v>0.47</v>
      </c>
      <c r="V67" t="n">
        <v>0.83</v>
      </c>
      <c r="W67" t="n">
        <v>0.09</v>
      </c>
      <c r="X67" t="n">
        <v>0.44</v>
      </c>
      <c r="Y67" t="n">
        <v>1</v>
      </c>
      <c r="Z67" t="n">
        <v>10</v>
      </c>
    </row>
    <row r="68">
      <c r="A68" t="n">
        <v>7</v>
      </c>
      <c r="B68" t="n">
        <v>140</v>
      </c>
      <c r="C68" t="inlineStr">
        <is>
          <t xml:space="preserve">CONCLUIDO	</t>
        </is>
      </c>
      <c r="D68" t="n">
        <v>11.8604</v>
      </c>
      <c r="E68" t="n">
        <v>8.43</v>
      </c>
      <c r="F68" t="n">
        <v>4.43</v>
      </c>
      <c r="G68" t="n">
        <v>12.67</v>
      </c>
      <c r="H68" t="n">
        <v>0.18</v>
      </c>
      <c r="I68" t="n">
        <v>21</v>
      </c>
      <c r="J68" t="n">
        <v>277.48</v>
      </c>
      <c r="K68" t="n">
        <v>60.56</v>
      </c>
      <c r="L68" t="n">
        <v>2.75</v>
      </c>
      <c r="M68" t="n">
        <v>19</v>
      </c>
      <c r="N68" t="n">
        <v>74.18000000000001</v>
      </c>
      <c r="O68" t="n">
        <v>34457.31</v>
      </c>
      <c r="P68" t="n">
        <v>75.43000000000001</v>
      </c>
      <c r="Q68" t="n">
        <v>203.62</v>
      </c>
      <c r="R68" t="n">
        <v>26.21</v>
      </c>
      <c r="S68" t="n">
        <v>13.05</v>
      </c>
      <c r="T68" t="n">
        <v>6207.09</v>
      </c>
      <c r="U68" t="n">
        <v>0.5</v>
      </c>
      <c r="V68" t="n">
        <v>0.84</v>
      </c>
      <c r="W68" t="n">
        <v>0.09</v>
      </c>
      <c r="X68" t="n">
        <v>0.39</v>
      </c>
      <c r="Y68" t="n">
        <v>1</v>
      </c>
      <c r="Z68" t="n">
        <v>10</v>
      </c>
    </row>
    <row r="69">
      <c r="A69" t="n">
        <v>8</v>
      </c>
      <c r="B69" t="n">
        <v>140</v>
      </c>
      <c r="C69" t="inlineStr">
        <is>
          <t xml:space="preserve">CONCLUIDO	</t>
        </is>
      </c>
      <c r="D69" t="n">
        <v>12.1655</v>
      </c>
      <c r="E69" t="n">
        <v>8.220000000000001</v>
      </c>
      <c r="F69" t="n">
        <v>4.33</v>
      </c>
      <c r="G69" t="n">
        <v>13.66</v>
      </c>
      <c r="H69" t="n">
        <v>0.19</v>
      </c>
      <c r="I69" t="n">
        <v>19</v>
      </c>
      <c r="J69" t="n">
        <v>277.97</v>
      </c>
      <c r="K69" t="n">
        <v>60.56</v>
      </c>
      <c r="L69" t="n">
        <v>3</v>
      </c>
      <c r="M69" t="n">
        <v>17</v>
      </c>
      <c r="N69" t="n">
        <v>74.42</v>
      </c>
      <c r="O69" t="n">
        <v>34517.57</v>
      </c>
      <c r="P69" t="n">
        <v>73.48999999999999</v>
      </c>
      <c r="Q69" t="n">
        <v>203.57</v>
      </c>
      <c r="R69" t="n">
        <v>22.67</v>
      </c>
      <c r="S69" t="n">
        <v>13.05</v>
      </c>
      <c r="T69" t="n">
        <v>4444.1</v>
      </c>
      <c r="U69" t="n">
        <v>0.58</v>
      </c>
      <c r="V69" t="n">
        <v>0.86</v>
      </c>
      <c r="W69" t="n">
        <v>0.08</v>
      </c>
      <c r="X69" t="n">
        <v>0.29</v>
      </c>
      <c r="Y69" t="n">
        <v>1</v>
      </c>
      <c r="Z69" t="n">
        <v>10</v>
      </c>
    </row>
    <row r="70">
      <c r="A70" t="n">
        <v>9</v>
      </c>
      <c r="B70" t="n">
        <v>140</v>
      </c>
      <c r="C70" t="inlineStr">
        <is>
          <t xml:space="preserve">CONCLUIDO	</t>
        </is>
      </c>
      <c r="D70" t="n">
        <v>12.0805</v>
      </c>
      <c r="E70" t="n">
        <v>8.279999999999999</v>
      </c>
      <c r="F70" t="n">
        <v>4.44</v>
      </c>
      <c r="G70" t="n">
        <v>14.79</v>
      </c>
      <c r="H70" t="n">
        <v>0.21</v>
      </c>
      <c r="I70" t="n">
        <v>18</v>
      </c>
      <c r="J70" t="n">
        <v>278.46</v>
      </c>
      <c r="K70" t="n">
        <v>60.56</v>
      </c>
      <c r="L70" t="n">
        <v>3.25</v>
      </c>
      <c r="M70" t="n">
        <v>16</v>
      </c>
      <c r="N70" t="n">
        <v>74.66</v>
      </c>
      <c r="O70" t="n">
        <v>34577.92</v>
      </c>
      <c r="P70" t="n">
        <v>75.31</v>
      </c>
      <c r="Q70" t="n">
        <v>203.59</v>
      </c>
      <c r="R70" t="n">
        <v>26.98</v>
      </c>
      <c r="S70" t="n">
        <v>13.05</v>
      </c>
      <c r="T70" t="n">
        <v>6606.95</v>
      </c>
      <c r="U70" t="n">
        <v>0.48</v>
      </c>
      <c r="V70" t="n">
        <v>0.84</v>
      </c>
      <c r="W70" t="n">
        <v>0.07000000000000001</v>
      </c>
      <c r="X70" t="n">
        <v>0.4</v>
      </c>
      <c r="Y70" t="n">
        <v>1</v>
      </c>
      <c r="Z70" t="n">
        <v>10</v>
      </c>
    </row>
    <row r="71">
      <c r="A71" t="n">
        <v>10</v>
      </c>
      <c r="B71" t="n">
        <v>140</v>
      </c>
      <c r="C71" t="inlineStr">
        <is>
          <t xml:space="preserve">CONCLUIDO	</t>
        </is>
      </c>
      <c r="D71" t="n">
        <v>12.2341</v>
      </c>
      <c r="E71" t="n">
        <v>8.17</v>
      </c>
      <c r="F71" t="n">
        <v>4.38</v>
      </c>
      <c r="G71" t="n">
        <v>15.48</v>
      </c>
      <c r="H71" t="n">
        <v>0.22</v>
      </c>
      <c r="I71" t="n">
        <v>17</v>
      </c>
      <c r="J71" t="n">
        <v>278.95</v>
      </c>
      <c r="K71" t="n">
        <v>60.56</v>
      </c>
      <c r="L71" t="n">
        <v>3.5</v>
      </c>
      <c r="M71" t="n">
        <v>15</v>
      </c>
      <c r="N71" t="n">
        <v>74.90000000000001</v>
      </c>
      <c r="O71" t="n">
        <v>34638.36</v>
      </c>
      <c r="P71" t="n">
        <v>74.33</v>
      </c>
      <c r="Q71" t="n">
        <v>203.57</v>
      </c>
      <c r="R71" t="n">
        <v>24.87</v>
      </c>
      <c r="S71" t="n">
        <v>13.05</v>
      </c>
      <c r="T71" t="n">
        <v>5554.16</v>
      </c>
      <c r="U71" t="n">
        <v>0.52</v>
      </c>
      <c r="V71" t="n">
        <v>0.85</v>
      </c>
      <c r="W71" t="n">
        <v>0.08</v>
      </c>
      <c r="X71" t="n">
        <v>0.34</v>
      </c>
      <c r="Y71" t="n">
        <v>1</v>
      </c>
      <c r="Z71" t="n">
        <v>10</v>
      </c>
    </row>
    <row r="72">
      <c r="A72" t="n">
        <v>11</v>
      </c>
      <c r="B72" t="n">
        <v>140</v>
      </c>
      <c r="C72" t="inlineStr">
        <is>
          <t xml:space="preserve">CONCLUIDO	</t>
        </is>
      </c>
      <c r="D72" t="n">
        <v>12.4796</v>
      </c>
      <c r="E72" t="n">
        <v>8.01</v>
      </c>
      <c r="F72" t="n">
        <v>4.33</v>
      </c>
      <c r="G72" t="n">
        <v>17.31</v>
      </c>
      <c r="H72" t="n">
        <v>0.24</v>
      </c>
      <c r="I72" t="n">
        <v>15</v>
      </c>
      <c r="J72" t="n">
        <v>279.44</v>
      </c>
      <c r="K72" t="n">
        <v>60.56</v>
      </c>
      <c r="L72" t="n">
        <v>3.75</v>
      </c>
      <c r="M72" t="n">
        <v>13</v>
      </c>
      <c r="N72" t="n">
        <v>75.14</v>
      </c>
      <c r="O72" t="n">
        <v>34698.9</v>
      </c>
      <c r="P72" t="n">
        <v>73.17</v>
      </c>
      <c r="Q72" t="n">
        <v>203.57</v>
      </c>
      <c r="R72" t="n">
        <v>23.04</v>
      </c>
      <c r="S72" t="n">
        <v>13.05</v>
      </c>
      <c r="T72" t="n">
        <v>4650.32</v>
      </c>
      <c r="U72" t="n">
        <v>0.57</v>
      </c>
      <c r="V72" t="n">
        <v>0.86</v>
      </c>
      <c r="W72" t="n">
        <v>0.08</v>
      </c>
      <c r="X72" t="n">
        <v>0.29</v>
      </c>
      <c r="Y72" t="n">
        <v>1</v>
      </c>
      <c r="Z72" t="n">
        <v>10</v>
      </c>
    </row>
    <row r="73">
      <c r="A73" t="n">
        <v>12</v>
      </c>
      <c r="B73" t="n">
        <v>140</v>
      </c>
      <c r="C73" t="inlineStr">
        <is>
          <t xml:space="preserve">CONCLUIDO	</t>
        </is>
      </c>
      <c r="D73" t="n">
        <v>12.6028</v>
      </c>
      <c r="E73" t="n">
        <v>7.93</v>
      </c>
      <c r="F73" t="n">
        <v>4.3</v>
      </c>
      <c r="G73" t="n">
        <v>18.44</v>
      </c>
      <c r="H73" t="n">
        <v>0.25</v>
      </c>
      <c r="I73" t="n">
        <v>14</v>
      </c>
      <c r="J73" t="n">
        <v>279.94</v>
      </c>
      <c r="K73" t="n">
        <v>60.56</v>
      </c>
      <c r="L73" t="n">
        <v>4</v>
      </c>
      <c r="M73" t="n">
        <v>12</v>
      </c>
      <c r="N73" t="n">
        <v>75.38</v>
      </c>
      <c r="O73" t="n">
        <v>34759.54</v>
      </c>
      <c r="P73" t="n">
        <v>72.65000000000001</v>
      </c>
      <c r="Q73" t="n">
        <v>203.56</v>
      </c>
      <c r="R73" t="n">
        <v>22.17</v>
      </c>
      <c r="S73" t="n">
        <v>13.05</v>
      </c>
      <c r="T73" t="n">
        <v>4221.51</v>
      </c>
      <c r="U73" t="n">
        <v>0.59</v>
      </c>
      <c r="V73" t="n">
        <v>0.87</v>
      </c>
      <c r="W73" t="n">
        <v>0.08</v>
      </c>
      <c r="X73" t="n">
        <v>0.26</v>
      </c>
      <c r="Y73" t="n">
        <v>1</v>
      </c>
      <c r="Z73" t="n">
        <v>10</v>
      </c>
    </row>
    <row r="74">
      <c r="A74" t="n">
        <v>13</v>
      </c>
      <c r="B74" t="n">
        <v>140</v>
      </c>
      <c r="C74" t="inlineStr">
        <is>
          <t xml:space="preserve">CONCLUIDO	</t>
        </is>
      </c>
      <c r="D74" t="n">
        <v>12.5936</v>
      </c>
      <c r="E74" t="n">
        <v>7.94</v>
      </c>
      <c r="F74" t="n">
        <v>4.31</v>
      </c>
      <c r="G74" t="n">
        <v>18.46</v>
      </c>
      <c r="H74" t="n">
        <v>0.27</v>
      </c>
      <c r="I74" t="n">
        <v>14</v>
      </c>
      <c r="J74" t="n">
        <v>280.43</v>
      </c>
      <c r="K74" t="n">
        <v>60.56</v>
      </c>
      <c r="L74" t="n">
        <v>4.25</v>
      </c>
      <c r="M74" t="n">
        <v>12</v>
      </c>
      <c r="N74" t="n">
        <v>75.62</v>
      </c>
      <c r="O74" t="n">
        <v>34820.27</v>
      </c>
      <c r="P74" t="n">
        <v>72.72</v>
      </c>
      <c r="Q74" t="n">
        <v>203.56</v>
      </c>
      <c r="R74" t="n">
        <v>22.44</v>
      </c>
      <c r="S74" t="n">
        <v>13.05</v>
      </c>
      <c r="T74" t="n">
        <v>4353.82</v>
      </c>
      <c r="U74" t="n">
        <v>0.58</v>
      </c>
      <c r="V74" t="n">
        <v>0.87</v>
      </c>
      <c r="W74" t="n">
        <v>0.08</v>
      </c>
      <c r="X74" t="n">
        <v>0.27</v>
      </c>
      <c r="Y74" t="n">
        <v>1</v>
      </c>
      <c r="Z74" t="n">
        <v>10</v>
      </c>
    </row>
    <row r="75">
      <c r="A75" t="n">
        <v>14</v>
      </c>
      <c r="B75" t="n">
        <v>140</v>
      </c>
      <c r="C75" t="inlineStr">
        <is>
          <t xml:space="preserve">CONCLUIDO	</t>
        </is>
      </c>
      <c r="D75" t="n">
        <v>12.6993</v>
      </c>
      <c r="E75" t="n">
        <v>7.87</v>
      </c>
      <c r="F75" t="n">
        <v>4.29</v>
      </c>
      <c r="G75" t="n">
        <v>19.82</v>
      </c>
      <c r="H75" t="n">
        <v>0.29</v>
      </c>
      <c r="I75" t="n">
        <v>13</v>
      </c>
      <c r="J75" t="n">
        <v>280.92</v>
      </c>
      <c r="K75" t="n">
        <v>60.56</v>
      </c>
      <c r="L75" t="n">
        <v>4.5</v>
      </c>
      <c r="M75" t="n">
        <v>11</v>
      </c>
      <c r="N75" t="n">
        <v>75.87</v>
      </c>
      <c r="O75" t="n">
        <v>34881.09</v>
      </c>
      <c r="P75" t="n">
        <v>72.28</v>
      </c>
      <c r="Q75" t="n">
        <v>203.56</v>
      </c>
      <c r="R75" t="n">
        <v>22.01</v>
      </c>
      <c r="S75" t="n">
        <v>13.05</v>
      </c>
      <c r="T75" t="n">
        <v>4145.67</v>
      </c>
      <c r="U75" t="n">
        <v>0.59</v>
      </c>
      <c r="V75" t="n">
        <v>0.87</v>
      </c>
      <c r="W75" t="n">
        <v>0.07000000000000001</v>
      </c>
      <c r="X75" t="n">
        <v>0.25</v>
      </c>
      <c r="Y75" t="n">
        <v>1</v>
      </c>
      <c r="Z75" t="n">
        <v>10</v>
      </c>
    </row>
    <row r="76">
      <c r="A76" t="n">
        <v>15</v>
      </c>
      <c r="B76" t="n">
        <v>140</v>
      </c>
      <c r="C76" t="inlineStr">
        <is>
          <t xml:space="preserve">CONCLUIDO	</t>
        </is>
      </c>
      <c r="D76" t="n">
        <v>12.8448</v>
      </c>
      <c r="E76" t="n">
        <v>7.79</v>
      </c>
      <c r="F76" t="n">
        <v>4.26</v>
      </c>
      <c r="G76" t="n">
        <v>21.29</v>
      </c>
      <c r="H76" t="n">
        <v>0.3</v>
      </c>
      <c r="I76" t="n">
        <v>12</v>
      </c>
      <c r="J76" t="n">
        <v>281.41</v>
      </c>
      <c r="K76" t="n">
        <v>60.56</v>
      </c>
      <c r="L76" t="n">
        <v>4.75</v>
      </c>
      <c r="M76" t="n">
        <v>10</v>
      </c>
      <c r="N76" t="n">
        <v>76.11</v>
      </c>
      <c r="O76" t="n">
        <v>34942.02</v>
      </c>
      <c r="P76" t="n">
        <v>71.61</v>
      </c>
      <c r="Q76" t="n">
        <v>203.57</v>
      </c>
      <c r="R76" t="n">
        <v>20.76</v>
      </c>
      <c r="S76" t="n">
        <v>13.05</v>
      </c>
      <c r="T76" t="n">
        <v>3522.75</v>
      </c>
      <c r="U76" t="n">
        <v>0.63</v>
      </c>
      <c r="V76" t="n">
        <v>0.88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16</v>
      </c>
      <c r="B77" t="n">
        <v>140</v>
      </c>
      <c r="C77" t="inlineStr">
        <is>
          <t xml:space="preserve">CONCLUIDO	</t>
        </is>
      </c>
      <c r="D77" t="n">
        <v>12.8365</v>
      </c>
      <c r="E77" t="n">
        <v>7.79</v>
      </c>
      <c r="F77" t="n">
        <v>4.26</v>
      </c>
      <c r="G77" t="n">
        <v>21.31</v>
      </c>
      <c r="H77" t="n">
        <v>0.32</v>
      </c>
      <c r="I77" t="n">
        <v>12</v>
      </c>
      <c r="J77" t="n">
        <v>281.91</v>
      </c>
      <c r="K77" t="n">
        <v>60.56</v>
      </c>
      <c r="L77" t="n">
        <v>5</v>
      </c>
      <c r="M77" t="n">
        <v>10</v>
      </c>
      <c r="N77" t="n">
        <v>76.34999999999999</v>
      </c>
      <c r="O77" t="n">
        <v>35003.04</v>
      </c>
      <c r="P77" t="n">
        <v>71.59999999999999</v>
      </c>
      <c r="Q77" t="n">
        <v>203.56</v>
      </c>
      <c r="R77" t="n">
        <v>21</v>
      </c>
      <c r="S77" t="n">
        <v>13.05</v>
      </c>
      <c r="T77" t="n">
        <v>3644</v>
      </c>
      <c r="U77" t="n">
        <v>0.62</v>
      </c>
      <c r="V77" t="n">
        <v>0.88</v>
      </c>
      <c r="W77" t="n">
        <v>0.07000000000000001</v>
      </c>
      <c r="X77" t="n">
        <v>0.22</v>
      </c>
      <c r="Y77" t="n">
        <v>1</v>
      </c>
      <c r="Z77" t="n">
        <v>10</v>
      </c>
    </row>
    <row r="78">
      <c r="A78" t="n">
        <v>17</v>
      </c>
      <c r="B78" t="n">
        <v>140</v>
      </c>
      <c r="C78" t="inlineStr">
        <is>
          <t xml:space="preserve">CONCLUIDO	</t>
        </is>
      </c>
      <c r="D78" t="n">
        <v>12.9683</v>
      </c>
      <c r="E78" t="n">
        <v>7.71</v>
      </c>
      <c r="F78" t="n">
        <v>4.24</v>
      </c>
      <c r="G78" t="n">
        <v>23.1</v>
      </c>
      <c r="H78" t="n">
        <v>0.33</v>
      </c>
      <c r="I78" t="n">
        <v>11</v>
      </c>
      <c r="J78" t="n">
        <v>282.4</v>
      </c>
      <c r="K78" t="n">
        <v>60.56</v>
      </c>
      <c r="L78" t="n">
        <v>5.25</v>
      </c>
      <c r="M78" t="n">
        <v>9</v>
      </c>
      <c r="N78" t="n">
        <v>76.59999999999999</v>
      </c>
      <c r="O78" t="n">
        <v>35064.15</v>
      </c>
      <c r="P78" t="n">
        <v>70.97</v>
      </c>
      <c r="Q78" t="n">
        <v>203.62</v>
      </c>
      <c r="R78" t="n">
        <v>20.05</v>
      </c>
      <c r="S78" t="n">
        <v>13.05</v>
      </c>
      <c r="T78" t="n">
        <v>3174.14</v>
      </c>
      <c r="U78" t="n">
        <v>0.65</v>
      </c>
      <c r="V78" t="n">
        <v>0.88</v>
      </c>
      <c r="W78" t="n">
        <v>0.07000000000000001</v>
      </c>
      <c r="X78" t="n">
        <v>0.2</v>
      </c>
      <c r="Y78" t="n">
        <v>1</v>
      </c>
      <c r="Z78" t="n">
        <v>10</v>
      </c>
    </row>
    <row r="79">
      <c r="A79" t="n">
        <v>18</v>
      </c>
      <c r="B79" t="n">
        <v>140</v>
      </c>
      <c r="C79" t="inlineStr">
        <is>
          <t xml:space="preserve">CONCLUIDO	</t>
        </is>
      </c>
      <c r="D79" t="n">
        <v>12.9669</v>
      </c>
      <c r="E79" t="n">
        <v>7.71</v>
      </c>
      <c r="F79" t="n">
        <v>4.24</v>
      </c>
      <c r="G79" t="n">
        <v>23.11</v>
      </c>
      <c r="H79" t="n">
        <v>0.35</v>
      </c>
      <c r="I79" t="n">
        <v>11</v>
      </c>
      <c r="J79" t="n">
        <v>282.9</v>
      </c>
      <c r="K79" t="n">
        <v>60.56</v>
      </c>
      <c r="L79" t="n">
        <v>5.5</v>
      </c>
      <c r="M79" t="n">
        <v>9</v>
      </c>
      <c r="N79" t="n">
        <v>76.84999999999999</v>
      </c>
      <c r="O79" t="n">
        <v>35125.37</v>
      </c>
      <c r="P79" t="n">
        <v>70.97</v>
      </c>
      <c r="Q79" t="n">
        <v>203.56</v>
      </c>
      <c r="R79" t="n">
        <v>20.09</v>
      </c>
      <c r="S79" t="n">
        <v>13.05</v>
      </c>
      <c r="T79" t="n">
        <v>3196.87</v>
      </c>
      <c r="U79" t="n">
        <v>0.65</v>
      </c>
      <c r="V79" t="n">
        <v>0.88</v>
      </c>
      <c r="W79" t="n">
        <v>0.07000000000000001</v>
      </c>
      <c r="X79" t="n">
        <v>0.2</v>
      </c>
      <c r="Y79" t="n">
        <v>1</v>
      </c>
      <c r="Z79" t="n">
        <v>10</v>
      </c>
    </row>
    <row r="80">
      <c r="A80" t="n">
        <v>19</v>
      </c>
      <c r="B80" t="n">
        <v>140</v>
      </c>
      <c r="C80" t="inlineStr">
        <is>
          <t xml:space="preserve">CONCLUIDO	</t>
        </is>
      </c>
      <c r="D80" t="n">
        <v>13.1521</v>
      </c>
      <c r="E80" t="n">
        <v>7.6</v>
      </c>
      <c r="F80" t="n">
        <v>4.18</v>
      </c>
      <c r="G80" t="n">
        <v>25.08</v>
      </c>
      <c r="H80" t="n">
        <v>0.36</v>
      </c>
      <c r="I80" t="n">
        <v>10</v>
      </c>
      <c r="J80" t="n">
        <v>283.4</v>
      </c>
      <c r="K80" t="n">
        <v>60.56</v>
      </c>
      <c r="L80" t="n">
        <v>5.75</v>
      </c>
      <c r="M80" t="n">
        <v>8</v>
      </c>
      <c r="N80" t="n">
        <v>77.09</v>
      </c>
      <c r="O80" t="n">
        <v>35186.68</v>
      </c>
      <c r="P80" t="n">
        <v>69.97</v>
      </c>
      <c r="Q80" t="n">
        <v>203.56</v>
      </c>
      <c r="R80" t="n">
        <v>18.11</v>
      </c>
      <c r="S80" t="n">
        <v>13.05</v>
      </c>
      <c r="T80" t="n">
        <v>2210.33</v>
      </c>
      <c r="U80" t="n">
        <v>0.72</v>
      </c>
      <c r="V80" t="n">
        <v>0.89</v>
      </c>
      <c r="W80" t="n">
        <v>0.07000000000000001</v>
      </c>
      <c r="X80" t="n">
        <v>0.14</v>
      </c>
      <c r="Y80" t="n">
        <v>1</v>
      </c>
      <c r="Z80" t="n">
        <v>10</v>
      </c>
    </row>
    <row r="81">
      <c r="A81" t="n">
        <v>20</v>
      </c>
      <c r="B81" t="n">
        <v>140</v>
      </c>
      <c r="C81" t="inlineStr">
        <is>
          <t xml:space="preserve">CONCLUIDO	</t>
        </is>
      </c>
      <c r="D81" t="n">
        <v>13.1</v>
      </c>
      <c r="E81" t="n">
        <v>7.63</v>
      </c>
      <c r="F81" t="n">
        <v>4.21</v>
      </c>
      <c r="G81" t="n">
        <v>25.26</v>
      </c>
      <c r="H81" t="n">
        <v>0.38</v>
      </c>
      <c r="I81" t="n">
        <v>10</v>
      </c>
      <c r="J81" t="n">
        <v>283.9</v>
      </c>
      <c r="K81" t="n">
        <v>60.56</v>
      </c>
      <c r="L81" t="n">
        <v>6</v>
      </c>
      <c r="M81" t="n">
        <v>8</v>
      </c>
      <c r="N81" t="n">
        <v>77.34</v>
      </c>
      <c r="O81" t="n">
        <v>35248.1</v>
      </c>
      <c r="P81" t="n">
        <v>70.31</v>
      </c>
      <c r="Q81" t="n">
        <v>203.56</v>
      </c>
      <c r="R81" t="n">
        <v>19.43</v>
      </c>
      <c r="S81" t="n">
        <v>13.05</v>
      </c>
      <c r="T81" t="n">
        <v>2868.4</v>
      </c>
      <c r="U81" t="n">
        <v>0.67</v>
      </c>
      <c r="V81" t="n">
        <v>0.89</v>
      </c>
      <c r="W81" t="n">
        <v>0.07000000000000001</v>
      </c>
      <c r="X81" t="n">
        <v>0.17</v>
      </c>
      <c r="Y81" t="n">
        <v>1</v>
      </c>
      <c r="Z81" t="n">
        <v>10</v>
      </c>
    </row>
    <row r="82">
      <c r="A82" t="n">
        <v>21</v>
      </c>
      <c r="B82" t="n">
        <v>140</v>
      </c>
      <c r="C82" t="inlineStr">
        <is>
          <t xml:space="preserve">CONCLUIDO	</t>
        </is>
      </c>
      <c r="D82" t="n">
        <v>13.0634</v>
      </c>
      <c r="E82" t="n">
        <v>7.66</v>
      </c>
      <c r="F82" t="n">
        <v>4.23</v>
      </c>
      <c r="G82" t="n">
        <v>25.39</v>
      </c>
      <c r="H82" t="n">
        <v>0.39</v>
      </c>
      <c r="I82" t="n">
        <v>10</v>
      </c>
      <c r="J82" t="n">
        <v>284.4</v>
      </c>
      <c r="K82" t="n">
        <v>60.56</v>
      </c>
      <c r="L82" t="n">
        <v>6.25</v>
      </c>
      <c r="M82" t="n">
        <v>8</v>
      </c>
      <c r="N82" t="n">
        <v>77.59</v>
      </c>
      <c r="O82" t="n">
        <v>35309.61</v>
      </c>
      <c r="P82" t="n">
        <v>70.42</v>
      </c>
      <c r="Q82" t="n">
        <v>203.56</v>
      </c>
      <c r="R82" t="n">
        <v>20</v>
      </c>
      <c r="S82" t="n">
        <v>13.05</v>
      </c>
      <c r="T82" t="n">
        <v>3153.45</v>
      </c>
      <c r="U82" t="n">
        <v>0.65</v>
      </c>
      <c r="V82" t="n">
        <v>0.88</v>
      </c>
      <c r="W82" t="n">
        <v>0.07000000000000001</v>
      </c>
      <c r="X82" t="n">
        <v>0.19</v>
      </c>
      <c r="Y82" t="n">
        <v>1</v>
      </c>
      <c r="Z82" t="n">
        <v>10</v>
      </c>
    </row>
    <row r="83">
      <c r="A83" t="n">
        <v>22</v>
      </c>
      <c r="B83" t="n">
        <v>140</v>
      </c>
      <c r="C83" t="inlineStr">
        <is>
          <t xml:space="preserve">CONCLUIDO	</t>
        </is>
      </c>
      <c r="D83" t="n">
        <v>13.1931</v>
      </c>
      <c r="E83" t="n">
        <v>7.58</v>
      </c>
      <c r="F83" t="n">
        <v>4.21</v>
      </c>
      <c r="G83" t="n">
        <v>28.06</v>
      </c>
      <c r="H83" t="n">
        <v>0.41</v>
      </c>
      <c r="I83" t="n">
        <v>9</v>
      </c>
      <c r="J83" t="n">
        <v>284.89</v>
      </c>
      <c r="K83" t="n">
        <v>60.56</v>
      </c>
      <c r="L83" t="n">
        <v>6.5</v>
      </c>
      <c r="M83" t="n">
        <v>7</v>
      </c>
      <c r="N83" t="n">
        <v>77.84</v>
      </c>
      <c r="O83" t="n">
        <v>35371.22</v>
      </c>
      <c r="P83" t="n">
        <v>70.08</v>
      </c>
      <c r="Q83" t="n">
        <v>203.58</v>
      </c>
      <c r="R83" t="n">
        <v>19.34</v>
      </c>
      <c r="S83" t="n">
        <v>13.05</v>
      </c>
      <c r="T83" t="n">
        <v>2828.68</v>
      </c>
      <c r="U83" t="n">
        <v>0.67</v>
      </c>
      <c r="V83" t="n">
        <v>0.89</v>
      </c>
      <c r="W83" t="n">
        <v>0.07000000000000001</v>
      </c>
      <c r="X83" t="n">
        <v>0.17</v>
      </c>
      <c r="Y83" t="n">
        <v>1</v>
      </c>
      <c r="Z83" t="n">
        <v>10</v>
      </c>
    </row>
    <row r="84">
      <c r="A84" t="n">
        <v>23</v>
      </c>
      <c r="B84" t="n">
        <v>140</v>
      </c>
      <c r="C84" t="inlineStr">
        <is>
          <t xml:space="preserve">CONCLUIDO	</t>
        </is>
      </c>
      <c r="D84" t="n">
        <v>13.2047</v>
      </c>
      <c r="E84" t="n">
        <v>7.57</v>
      </c>
      <c r="F84" t="n">
        <v>4.2</v>
      </c>
      <c r="G84" t="n">
        <v>28.01</v>
      </c>
      <c r="H84" t="n">
        <v>0.42</v>
      </c>
      <c r="I84" t="n">
        <v>9</v>
      </c>
      <c r="J84" t="n">
        <v>285.39</v>
      </c>
      <c r="K84" t="n">
        <v>60.56</v>
      </c>
      <c r="L84" t="n">
        <v>6.75</v>
      </c>
      <c r="M84" t="n">
        <v>7</v>
      </c>
      <c r="N84" t="n">
        <v>78.09</v>
      </c>
      <c r="O84" t="n">
        <v>35432.93</v>
      </c>
      <c r="P84" t="n">
        <v>69.98</v>
      </c>
      <c r="Q84" t="n">
        <v>203.56</v>
      </c>
      <c r="R84" t="n">
        <v>19.02</v>
      </c>
      <c r="S84" t="n">
        <v>13.05</v>
      </c>
      <c r="T84" t="n">
        <v>2672.19</v>
      </c>
      <c r="U84" t="n">
        <v>0.6899999999999999</v>
      </c>
      <c r="V84" t="n">
        <v>0.89</v>
      </c>
      <c r="W84" t="n">
        <v>0.07000000000000001</v>
      </c>
      <c r="X84" t="n">
        <v>0.16</v>
      </c>
      <c r="Y84" t="n">
        <v>1</v>
      </c>
      <c r="Z84" t="n">
        <v>10</v>
      </c>
    </row>
    <row r="85">
      <c r="A85" t="n">
        <v>24</v>
      </c>
      <c r="B85" t="n">
        <v>140</v>
      </c>
      <c r="C85" t="inlineStr">
        <is>
          <t xml:space="preserve">CONCLUIDO	</t>
        </is>
      </c>
      <c r="D85" t="n">
        <v>13.1955</v>
      </c>
      <c r="E85" t="n">
        <v>7.58</v>
      </c>
      <c r="F85" t="n">
        <v>4.21</v>
      </c>
      <c r="G85" t="n">
        <v>28.05</v>
      </c>
      <c r="H85" t="n">
        <v>0.44</v>
      </c>
      <c r="I85" t="n">
        <v>9</v>
      </c>
      <c r="J85" t="n">
        <v>285.9</v>
      </c>
      <c r="K85" t="n">
        <v>60.56</v>
      </c>
      <c r="L85" t="n">
        <v>7</v>
      </c>
      <c r="M85" t="n">
        <v>7</v>
      </c>
      <c r="N85" t="n">
        <v>78.34</v>
      </c>
      <c r="O85" t="n">
        <v>35494.74</v>
      </c>
      <c r="P85" t="n">
        <v>69.91</v>
      </c>
      <c r="Q85" t="n">
        <v>203.57</v>
      </c>
      <c r="R85" t="n">
        <v>19.24</v>
      </c>
      <c r="S85" t="n">
        <v>13.05</v>
      </c>
      <c r="T85" t="n">
        <v>2781.19</v>
      </c>
      <c r="U85" t="n">
        <v>0.68</v>
      </c>
      <c r="V85" t="n">
        <v>0.89</v>
      </c>
      <c r="W85" t="n">
        <v>0.07000000000000001</v>
      </c>
      <c r="X85" t="n">
        <v>0.17</v>
      </c>
      <c r="Y85" t="n">
        <v>1</v>
      </c>
      <c r="Z85" t="n">
        <v>10</v>
      </c>
    </row>
    <row r="86">
      <c r="A86" t="n">
        <v>25</v>
      </c>
      <c r="B86" t="n">
        <v>140</v>
      </c>
      <c r="C86" t="inlineStr">
        <is>
          <t xml:space="preserve">CONCLUIDO	</t>
        </is>
      </c>
      <c r="D86" t="n">
        <v>13.3264</v>
      </c>
      <c r="E86" t="n">
        <v>7.5</v>
      </c>
      <c r="F86" t="n">
        <v>4.18</v>
      </c>
      <c r="G86" t="n">
        <v>31.39</v>
      </c>
      <c r="H86" t="n">
        <v>0.45</v>
      </c>
      <c r="I86" t="n">
        <v>8</v>
      </c>
      <c r="J86" t="n">
        <v>286.4</v>
      </c>
      <c r="K86" t="n">
        <v>60.56</v>
      </c>
      <c r="L86" t="n">
        <v>7.25</v>
      </c>
      <c r="M86" t="n">
        <v>6</v>
      </c>
      <c r="N86" t="n">
        <v>78.59</v>
      </c>
      <c r="O86" t="n">
        <v>35556.78</v>
      </c>
      <c r="P86" t="n">
        <v>69.41</v>
      </c>
      <c r="Q86" t="n">
        <v>203.56</v>
      </c>
      <c r="R86" t="n">
        <v>18.56</v>
      </c>
      <c r="S86" t="n">
        <v>13.05</v>
      </c>
      <c r="T86" t="n">
        <v>2444.61</v>
      </c>
      <c r="U86" t="n">
        <v>0.7</v>
      </c>
      <c r="V86" t="n">
        <v>0.89</v>
      </c>
      <c r="W86" t="n">
        <v>0.07000000000000001</v>
      </c>
      <c r="X86" t="n">
        <v>0.14</v>
      </c>
      <c r="Y86" t="n">
        <v>1</v>
      </c>
      <c r="Z86" t="n">
        <v>10</v>
      </c>
    </row>
    <row r="87">
      <c r="A87" t="n">
        <v>26</v>
      </c>
      <c r="B87" t="n">
        <v>140</v>
      </c>
      <c r="C87" t="inlineStr">
        <is>
          <t xml:space="preserve">CONCLUIDO	</t>
        </is>
      </c>
      <c r="D87" t="n">
        <v>13.3274</v>
      </c>
      <c r="E87" t="n">
        <v>7.5</v>
      </c>
      <c r="F87" t="n">
        <v>4.18</v>
      </c>
      <c r="G87" t="n">
        <v>31.38</v>
      </c>
      <c r="H87" t="n">
        <v>0.47</v>
      </c>
      <c r="I87" t="n">
        <v>8</v>
      </c>
      <c r="J87" t="n">
        <v>286.9</v>
      </c>
      <c r="K87" t="n">
        <v>60.56</v>
      </c>
      <c r="L87" t="n">
        <v>7.5</v>
      </c>
      <c r="M87" t="n">
        <v>6</v>
      </c>
      <c r="N87" t="n">
        <v>78.84999999999999</v>
      </c>
      <c r="O87" t="n">
        <v>35618.8</v>
      </c>
      <c r="P87" t="n">
        <v>69.31</v>
      </c>
      <c r="Q87" t="n">
        <v>203.56</v>
      </c>
      <c r="R87" t="n">
        <v>18.52</v>
      </c>
      <c r="S87" t="n">
        <v>13.05</v>
      </c>
      <c r="T87" t="n">
        <v>2422.87</v>
      </c>
      <c r="U87" t="n">
        <v>0.7</v>
      </c>
      <c r="V87" t="n">
        <v>0.89</v>
      </c>
      <c r="W87" t="n">
        <v>0.07000000000000001</v>
      </c>
      <c r="X87" t="n">
        <v>0.14</v>
      </c>
      <c r="Y87" t="n">
        <v>1</v>
      </c>
      <c r="Z87" t="n">
        <v>10</v>
      </c>
    </row>
    <row r="88">
      <c r="A88" t="n">
        <v>27</v>
      </c>
      <c r="B88" t="n">
        <v>140</v>
      </c>
      <c r="C88" t="inlineStr">
        <is>
          <t xml:space="preserve">CONCLUIDO	</t>
        </is>
      </c>
      <c r="D88" t="n">
        <v>13.3338</v>
      </c>
      <c r="E88" t="n">
        <v>7.5</v>
      </c>
      <c r="F88" t="n">
        <v>4.18</v>
      </c>
      <c r="G88" t="n">
        <v>31.36</v>
      </c>
      <c r="H88" t="n">
        <v>0.48</v>
      </c>
      <c r="I88" t="n">
        <v>8</v>
      </c>
      <c r="J88" t="n">
        <v>287.41</v>
      </c>
      <c r="K88" t="n">
        <v>60.56</v>
      </c>
      <c r="L88" t="n">
        <v>7.75</v>
      </c>
      <c r="M88" t="n">
        <v>6</v>
      </c>
      <c r="N88" t="n">
        <v>79.09999999999999</v>
      </c>
      <c r="O88" t="n">
        <v>35680.92</v>
      </c>
      <c r="P88" t="n">
        <v>69.09999999999999</v>
      </c>
      <c r="Q88" t="n">
        <v>203.59</v>
      </c>
      <c r="R88" t="n">
        <v>18.43</v>
      </c>
      <c r="S88" t="n">
        <v>13.05</v>
      </c>
      <c r="T88" t="n">
        <v>2381.63</v>
      </c>
      <c r="U88" t="n">
        <v>0.71</v>
      </c>
      <c r="V88" t="n">
        <v>0.89</v>
      </c>
      <c r="W88" t="n">
        <v>0.07000000000000001</v>
      </c>
      <c r="X88" t="n">
        <v>0.14</v>
      </c>
      <c r="Y88" t="n">
        <v>1</v>
      </c>
      <c r="Z88" t="n">
        <v>10</v>
      </c>
    </row>
    <row r="89">
      <c r="A89" t="n">
        <v>28</v>
      </c>
      <c r="B89" t="n">
        <v>140</v>
      </c>
      <c r="C89" t="inlineStr">
        <is>
          <t xml:space="preserve">CONCLUIDO	</t>
        </is>
      </c>
      <c r="D89" t="n">
        <v>13.3328</v>
      </c>
      <c r="E89" t="n">
        <v>7.5</v>
      </c>
      <c r="F89" t="n">
        <v>4.18</v>
      </c>
      <c r="G89" t="n">
        <v>31.36</v>
      </c>
      <c r="H89" t="n">
        <v>0.49</v>
      </c>
      <c r="I89" t="n">
        <v>8</v>
      </c>
      <c r="J89" t="n">
        <v>287.91</v>
      </c>
      <c r="K89" t="n">
        <v>60.56</v>
      </c>
      <c r="L89" t="n">
        <v>8</v>
      </c>
      <c r="M89" t="n">
        <v>6</v>
      </c>
      <c r="N89" t="n">
        <v>79.36</v>
      </c>
      <c r="O89" t="n">
        <v>35743.15</v>
      </c>
      <c r="P89" t="n">
        <v>68.94</v>
      </c>
      <c r="Q89" t="n">
        <v>203.57</v>
      </c>
      <c r="R89" t="n">
        <v>18.38</v>
      </c>
      <c r="S89" t="n">
        <v>13.05</v>
      </c>
      <c r="T89" t="n">
        <v>2354.57</v>
      </c>
      <c r="U89" t="n">
        <v>0.71</v>
      </c>
      <c r="V89" t="n">
        <v>0.89</v>
      </c>
      <c r="W89" t="n">
        <v>0.07000000000000001</v>
      </c>
      <c r="X89" t="n">
        <v>0.14</v>
      </c>
      <c r="Y89" t="n">
        <v>1</v>
      </c>
      <c r="Z89" t="n">
        <v>10</v>
      </c>
    </row>
    <row r="90">
      <c r="A90" t="n">
        <v>29</v>
      </c>
      <c r="B90" t="n">
        <v>140</v>
      </c>
      <c r="C90" t="inlineStr">
        <is>
          <t xml:space="preserve">CONCLUIDO	</t>
        </is>
      </c>
      <c r="D90" t="n">
        <v>13.4842</v>
      </c>
      <c r="E90" t="n">
        <v>7.42</v>
      </c>
      <c r="F90" t="n">
        <v>4.15</v>
      </c>
      <c r="G90" t="n">
        <v>35.57</v>
      </c>
      <c r="H90" t="n">
        <v>0.51</v>
      </c>
      <c r="I90" t="n">
        <v>7</v>
      </c>
      <c r="J90" t="n">
        <v>288.42</v>
      </c>
      <c r="K90" t="n">
        <v>60.56</v>
      </c>
      <c r="L90" t="n">
        <v>8.25</v>
      </c>
      <c r="M90" t="n">
        <v>5</v>
      </c>
      <c r="N90" t="n">
        <v>79.61</v>
      </c>
      <c r="O90" t="n">
        <v>35805.48</v>
      </c>
      <c r="P90" t="n">
        <v>68.27</v>
      </c>
      <c r="Q90" t="n">
        <v>203.56</v>
      </c>
      <c r="R90" t="n">
        <v>17.3</v>
      </c>
      <c r="S90" t="n">
        <v>13.05</v>
      </c>
      <c r="T90" t="n">
        <v>1821.9</v>
      </c>
      <c r="U90" t="n">
        <v>0.75</v>
      </c>
      <c r="V90" t="n">
        <v>0.9</v>
      </c>
      <c r="W90" t="n">
        <v>0.07000000000000001</v>
      </c>
      <c r="X90" t="n">
        <v>0.11</v>
      </c>
      <c r="Y90" t="n">
        <v>1</v>
      </c>
      <c r="Z90" t="n">
        <v>10</v>
      </c>
    </row>
    <row r="91">
      <c r="A91" t="n">
        <v>30</v>
      </c>
      <c r="B91" t="n">
        <v>140</v>
      </c>
      <c r="C91" t="inlineStr">
        <is>
          <t xml:space="preserve">CONCLUIDO	</t>
        </is>
      </c>
      <c r="D91" t="n">
        <v>13.5237</v>
      </c>
      <c r="E91" t="n">
        <v>7.39</v>
      </c>
      <c r="F91" t="n">
        <v>4.13</v>
      </c>
      <c r="G91" t="n">
        <v>35.38</v>
      </c>
      <c r="H91" t="n">
        <v>0.52</v>
      </c>
      <c r="I91" t="n">
        <v>7</v>
      </c>
      <c r="J91" t="n">
        <v>288.92</v>
      </c>
      <c r="K91" t="n">
        <v>60.56</v>
      </c>
      <c r="L91" t="n">
        <v>8.5</v>
      </c>
      <c r="M91" t="n">
        <v>5</v>
      </c>
      <c r="N91" t="n">
        <v>79.87</v>
      </c>
      <c r="O91" t="n">
        <v>35867.91</v>
      </c>
      <c r="P91" t="n">
        <v>67.86</v>
      </c>
      <c r="Q91" t="n">
        <v>203.64</v>
      </c>
      <c r="R91" t="n">
        <v>16.71</v>
      </c>
      <c r="S91" t="n">
        <v>13.05</v>
      </c>
      <c r="T91" t="n">
        <v>1522.71</v>
      </c>
      <c r="U91" t="n">
        <v>0.78</v>
      </c>
      <c r="V91" t="n">
        <v>0.91</v>
      </c>
      <c r="W91" t="n">
        <v>0.06</v>
      </c>
      <c r="X91" t="n">
        <v>0.09</v>
      </c>
      <c r="Y91" t="n">
        <v>1</v>
      </c>
      <c r="Z91" t="n">
        <v>10</v>
      </c>
    </row>
    <row r="92">
      <c r="A92" t="n">
        <v>31</v>
      </c>
      <c r="B92" t="n">
        <v>140</v>
      </c>
      <c r="C92" t="inlineStr">
        <is>
          <t xml:space="preserve">CONCLUIDO	</t>
        </is>
      </c>
      <c r="D92" t="n">
        <v>13.4771</v>
      </c>
      <c r="E92" t="n">
        <v>7.42</v>
      </c>
      <c r="F92" t="n">
        <v>4.15</v>
      </c>
      <c r="G92" t="n">
        <v>35.6</v>
      </c>
      <c r="H92" t="n">
        <v>0.54</v>
      </c>
      <c r="I92" t="n">
        <v>7</v>
      </c>
      <c r="J92" t="n">
        <v>289.43</v>
      </c>
      <c r="K92" t="n">
        <v>60.56</v>
      </c>
      <c r="L92" t="n">
        <v>8.75</v>
      </c>
      <c r="M92" t="n">
        <v>5</v>
      </c>
      <c r="N92" t="n">
        <v>80.12</v>
      </c>
      <c r="O92" t="n">
        <v>35930.44</v>
      </c>
      <c r="P92" t="n">
        <v>68.26000000000001</v>
      </c>
      <c r="Q92" t="n">
        <v>203.58</v>
      </c>
      <c r="R92" t="n">
        <v>17.65</v>
      </c>
      <c r="S92" t="n">
        <v>13.05</v>
      </c>
      <c r="T92" t="n">
        <v>1992.65</v>
      </c>
      <c r="U92" t="n">
        <v>0.74</v>
      </c>
      <c r="V92" t="n">
        <v>0.9</v>
      </c>
      <c r="W92" t="n">
        <v>0.06</v>
      </c>
      <c r="X92" t="n">
        <v>0.11</v>
      </c>
      <c r="Y92" t="n">
        <v>1</v>
      </c>
      <c r="Z92" t="n">
        <v>10</v>
      </c>
    </row>
    <row r="93">
      <c r="A93" t="n">
        <v>32</v>
      </c>
      <c r="B93" t="n">
        <v>140</v>
      </c>
      <c r="C93" t="inlineStr">
        <is>
          <t xml:space="preserve">CONCLUIDO	</t>
        </is>
      </c>
      <c r="D93" t="n">
        <v>13.4454</v>
      </c>
      <c r="E93" t="n">
        <v>7.44</v>
      </c>
      <c r="F93" t="n">
        <v>4.17</v>
      </c>
      <c r="G93" t="n">
        <v>35.75</v>
      </c>
      <c r="H93" t="n">
        <v>0.55</v>
      </c>
      <c r="I93" t="n">
        <v>7</v>
      </c>
      <c r="J93" t="n">
        <v>289.94</v>
      </c>
      <c r="K93" t="n">
        <v>60.56</v>
      </c>
      <c r="L93" t="n">
        <v>9</v>
      </c>
      <c r="M93" t="n">
        <v>5</v>
      </c>
      <c r="N93" t="n">
        <v>80.38</v>
      </c>
      <c r="O93" t="n">
        <v>35993.08</v>
      </c>
      <c r="P93" t="n">
        <v>68.48999999999999</v>
      </c>
      <c r="Q93" t="n">
        <v>203.58</v>
      </c>
      <c r="R93" t="n">
        <v>18.12</v>
      </c>
      <c r="S93" t="n">
        <v>13.05</v>
      </c>
      <c r="T93" t="n">
        <v>2228.19</v>
      </c>
      <c r="U93" t="n">
        <v>0.72</v>
      </c>
      <c r="V93" t="n">
        <v>0.9</v>
      </c>
      <c r="W93" t="n">
        <v>0.07000000000000001</v>
      </c>
      <c r="X93" t="n">
        <v>0.13</v>
      </c>
      <c r="Y93" t="n">
        <v>1</v>
      </c>
      <c r="Z93" t="n">
        <v>10</v>
      </c>
    </row>
    <row r="94">
      <c r="A94" t="n">
        <v>33</v>
      </c>
      <c r="B94" t="n">
        <v>140</v>
      </c>
      <c r="C94" t="inlineStr">
        <is>
          <t xml:space="preserve">CONCLUIDO	</t>
        </is>
      </c>
      <c r="D94" t="n">
        <v>13.464</v>
      </c>
      <c r="E94" t="n">
        <v>7.43</v>
      </c>
      <c r="F94" t="n">
        <v>4.16</v>
      </c>
      <c r="G94" t="n">
        <v>35.66</v>
      </c>
      <c r="H94" t="n">
        <v>0.57</v>
      </c>
      <c r="I94" t="n">
        <v>7</v>
      </c>
      <c r="J94" t="n">
        <v>290.45</v>
      </c>
      <c r="K94" t="n">
        <v>60.56</v>
      </c>
      <c r="L94" t="n">
        <v>9.25</v>
      </c>
      <c r="M94" t="n">
        <v>5</v>
      </c>
      <c r="N94" t="n">
        <v>80.64</v>
      </c>
      <c r="O94" t="n">
        <v>36055.83</v>
      </c>
      <c r="P94" t="n">
        <v>68.11</v>
      </c>
      <c r="Q94" t="n">
        <v>203.56</v>
      </c>
      <c r="R94" t="n">
        <v>17.82</v>
      </c>
      <c r="S94" t="n">
        <v>13.05</v>
      </c>
      <c r="T94" t="n">
        <v>2081.14</v>
      </c>
      <c r="U94" t="n">
        <v>0.73</v>
      </c>
      <c r="V94" t="n">
        <v>0.9</v>
      </c>
      <c r="W94" t="n">
        <v>0.06</v>
      </c>
      <c r="X94" t="n">
        <v>0.12</v>
      </c>
      <c r="Y94" t="n">
        <v>1</v>
      </c>
      <c r="Z94" t="n">
        <v>10</v>
      </c>
    </row>
    <row r="95">
      <c r="A95" t="n">
        <v>34</v>
      </c>
      <c r="B95" t="n">
        <v>140</v>
      </c>
      <c r="C95" t="inlineStr">
        <is>
          <t xml:space="preserve">CONCLUIDO	</t>
        </is>
      </c>
      <c r="D95" t="n">
        <v>13.4534</v>
      </c>
      <c r="E95" t="n">
        <v>7.43</v>
      </c>
      <c r="F95" t="n">
        <v>4.17</v>
      </c>
      <c r="G95" t="n">
        <v>35.71</v>
      </c>
      <c r="H95" t="n">
        <v>0.58</v>
      </c>
      <c r="I95" t="n">
        <v>7</v>
      </c>
      <c r="J95" t="n">
        <v>290.96</v>
      </c>
      <c r="K95" t="n">
        <v>60.56</v>
      </c>
      <c r="L95" t="n">
        <v>9.5</v>
      </c>
      <c r="M95" t="n">
        <v>5</v>
      </c>
      <c r="N95" t="n">
        <v>80.90000000000001</v>
      </c>
      <c r="O95" t="n">
        <v>36118.68</v>
      </c>
      <c r="P95" t="n">
        <v>68.02</v>
      </c>
      <c r="Q95" t="n">
        <v>203.57</v>
      </c>
      <c r="R95" t="n">
        <v>18.03</v>
      </c>
      <c r="S95" t="n">
        <v>13.05</v>
      </c>
      <c r="T95" t="n">
        <v>2183.3</v>
      </c>
      <c r="U95" t="n">
        <v>0.72</v>
      </c>
      <c r="V95" t="n">
        <v>0.9</v>
      </c>
      <c r="W95" t="n">
        <v>0.06</v>
      </c>
      <c r="X95" t="n">
        <v>0.13</v>
      </c>
      <c r="Y95" t="n">
        <v>1</v>
      </c>
      <c r="Z95" t="n">
        <v>10</v>
      </c>
    </row>
    <row r="96">
      <c r="A96" t="n">
        <v>35</v>
      </c>
      <c r="B96" t="n">
        <v>140</v>
      </c>
      <c r="C96" t="inlineStr">
        <is>
          <t xml:space="preserve">CONCLUIDO	</t>
        </is>
      </c>
      <c r="D96" t="n">
        <v>13.5967</v>
      </c>
      <c r="E96" t="n">
        <v>7.35</v>
      </c>
      <c r="F96" t="n">
        <v>4.14</v>
      </c>
      <c r="G96" t="n">
        <v>41.4</v>
      </c>
      <c r="H96" t="n">
        <v>0.6</v>
      </c>
      <c r="I96" t="n">
        <v>6</v>
      </c>
      <c r="J96" t="n">
        <v>291.47</v>
      </c>
      <c r="K96" t="n">
        <v>60.56</v>
      </c>
      <c r="L96" t="n">
        <v>9.75</v>
      </c>
      <c r="M96" t="n">
        <v>4</v>
      </c>
      <c r="N96" t="n">
        <v>81.16</v>
      </c>
      <c r="O96" t="n">
        <v>36181.64</v>
      </c>
      <c r="P96" t="n">
        <v>67.40000000000001</v>
      </c>
      <c r="Q96" t="n">
        <v>203.56</v>
      </c>
      <c r="R96" t="n">
        <v>17.14</v>
      </c>
      <c r="S96" t="n">
        <v>13.05</v>
      </c>
      <c r="T96" t="n">
        <v>1745.72</v>
      </c>
      <c r="U96" t="n">
        <v>0.76</v>
      </c>
      <c r="V96" t="n">
        <v>0.9</v>
      </c>
      <c r="W96" t="n">
        <v>0.06</v>
      </c>
      <c r="X96" t="n">
        <v>0.1</v>
      </c>
      <c r="Y96" t="n">
        <v>1</v>
      </c>
      <c r="Z96" t="n">
        <v>10</v>
      </c>
    </row>
    <row r="97">
      <c r="A97" t="n">
        <v>36</v>
      </c>
      <c r="B97" t="n">
        <v>140</v>
      </c>
      <c r="C97" t="inlineStr">
        <is>
          <t xml:space="preserve">CONCLUIDO	</t>
        </is>
      </c>
      <c r="D97" t="n">
        <v>13.6018</v>
      </c>
      <c r="E97" t="n">
        <v>7.35</v>
      </c>
      <c r="F97" t="n">
        <v>4.14</v>
      </c>
      <c r="G97" t="n">
        <v>41.38</v>
      </c>
      <c r="H97" t="n">
        <v>0.61</v>
      </c>
      <c r="I97" t="n">
        <v>6</v>
      </c>
      <c r="J97" t="n">
        <v>291.98</v>
      </c>
      <c r="K97" t="n">
        <v>60.56</v>
      </c>
      <c r="L97" t="n">
        <v>10</v>
      </c>
      <c r="M97" t="n">
        <v>4</v>
      </c>
      <c r="N97" t="n">
        <v>81.42</v>
      </c>
      <c r="O97" t="n">
        <v>36244.71</v>
      </c>
      <c r="P97" t="n">
        <v>67.31999999999999</v>
      </c>
      <c r="Q97" t="n">
        <v>203.56</v>
      </c>
      <c r="R97" t="n">
        <v>17.02</v>
      </c>
      <c r="S97" t="n">
        <v>13.05</v>
      </c>
      <c r="T97" t="n">
        <v>1687.49</v>
      </c>
      <c r="U97" t="n">
        <v>0.77</v>
      </c>
      <c r="V97" t="n">
        <v>0.9</v>
      </c>
      <c r="W97" t="n">
        <v>0.06</v>
      </c>
      <c r="X97" t="n">
        <v>0.1</v>
      </c>
      <c r="Y97" t="n">
        <v>1</v>
      </c>
      <c r="Z97" t="n">
        <v>10</v>
      </c>
    </row>
    <row r="98">
      <c r="A98" t="n">
        <v>37</v>
      </c>
      <c r="B98" t="n">
        <v>140</v>
      </c>
      <c r="C98" t="inlineStr">
        <is>
          <t xml:space="preserve">CONCLUIDO	</t>
        </is>
      </c>
      <c r="D98" t="n">
        <v>13.5967</v>
      </c>
      <c r="E98" t="n">
        <v>7.35</v>
      </c>
      <c r="F98" t="n">
        <v>4.14</v>
      </c>
      <c r="G98" t="n">
        <v>41.4</v>
      </c>
      <c r="H98" t="n">
        <v>0.62</v>
      </c>
      <c r="I98" t="n">
        <v>6</v>
      </c>
      <c r="J98" t="n">
        <v>292.49</v>
      </c>
      <c r="K98" t="n">
        <v>60.56</v>
      </c>
      <c r="L98" t="n">
        <v>10.25</v>
      </c>
      <c r="M98" t="n">
        <v>4</v>
      </c>
      <c r="N98" t="n">
        <v>81.68000000000001</v>
      </c>
      <c r="O98" t="n">
        <v>36307.88</v>
      </c>
      <c r="P98" t="n">
        <v>67.53</v>
      </c>
      <c r="Q98" t="n">
        <v>203.56</v>
      </c>
      <c r="R98" t="n">
        <v>17.16</v>
      </c>
      <c r="S98" t="n">
        <v>13.05</v>
      </c>
      <c r="T98" t="n">
        <v>1755.3</v>
      </c>
      <c r="U98" t="n">
        <v>0.76</v>
      </c>
      <c r="V98" t="n">
        <v>0.9</v>
      </c>
      <c r="W98" t="n">
        <v>0.06</v>
      </c>
      <c r="X98" t="n">
        <v>0.1</v>
      </c>
      <c r="Y98" t="n">
        <v>1</v>
      </c>
      <c r="Z98" t="n">
        <v>10</v>
      </c>
    </row>
    <row r="99">
      <c r="A99" t="n">
        <v>38</v>
      </c>
      <c r="B99" t="n">
        <v>140</v>
      </c>
      <c r="C99" t="inlineStr">
        <is>
          <t xml:space="preserve">CONCLUIDO	</t>
        </is>
      </c>
      <c r="D99" t="n">
        <v>13.5988</v>
      </c>
      <c r="E99" t="n">
        <v>7.35</v>
      </c>
      <c r="F99" t="n">
        <v>4.14</v>
      </c>
      <c r="G99" t="n">
        <v>41.39</v>
      </c>
      <c r="H99" t="n">
        <v>0.64</v>
      </c>
      <c r="I99" t="n">
        <v>6</v>
      </c>
      <c r="J99" t="n">
        <v>293</v>
      </c>
      <c r="K99" t="n">
        <v>60.56</v>
      </c>
      <c r="L99" t="n">
        <v>10.5</v>
      </c>
      <c r="M99" t="n">
        <v>4</v>
      </c>
      <c r="N99" t="n">
        <v>81.95</v>
      </c>
      <c r="O99" t="n">
        <v>36371.17</v>
      </c>
      <c r="P99" t="n">
        <v>67.41</v>
      </c>
      <c r="Q99" t="n">
        <v>203.58</v>
      </c>
      <c r="R99" t="n">
        <v>17.07</v>
      </c>
      <c r="S99" t="n">
        <v>13.05</v>
      </c>
      <c r="T99" t="n">
        <v>1708.46</v>
      </c>
      <c r="U99" t="n">
        <v>0.76</v>
      </c>
      <c r="V99" t="n">
        <v>0.9</v>
      </c>
      <c r="W99" t="n">
        <v>0.06</v>
      </c>
      <c r="X99" t="n">
        <v>0.1</v>
      </c>
      <c r="Y99" t="n">
        <v>1</v>
      </c>
      <c r="Z99" t="n">
        <v>10</v>
      </c>
    </row>
    <row r="100">
      <c r="A100" t="n">
        <v>39</v>
      </c>
      <c r="B100" t="n">
        <v>140</v>
      </c>
      <c r="C100" t="inlineStr">
        <is>
          <t xml:space="preserve">CONCLUIDO	</t>
        </is>
      </c>
      <c r="D100" t="n">
        <v>13.6024</v>
      </c>
      <c r="E100" t="n">
        <v>7.35</v>
      </c>
      <c r="F100" t="n">
        <v>4.14</v>
      </c>
      <c r="G100" t="n">
        <v>41.37</v>
      </c>
      <c r="H100" t="n">
        <v>0.65</v>
      </c>
      <c r="I100" t="n">
        <v>6</v>
      </c>
      <c r="J100" t="n">
        <v>293.52</v>
      </c>
      <c r="K100" t="n">
        <v>60.56</v>
      </c>
      <c r="L100" t="n">
        <v>10.75</v>
      </c>
      <c r="M100" t="n">
        <v>4</v>
      </c>
      <c r="N100" t="n">
        <v>82.20999999999999</v>
      </c>
      <c r="O100" t="n">
        <v>36434.56</v>
      </c>
      <c r="P100" t="n">
        <v>67.37</v>
      </c>
      <c r="Q100" t="n">
        <v>203.56</v>
      </c>
      <c r="R100" t="n">
        <v>16.98</v>
      </c>
      <c r="S100" t="n">
        <v>13.05</v>
      </c>
      <c r="T100" t="n">
        <v>1665.99</v>
      </c>
      <c r="U100" t="n">
        <v>0.77</v>
      </c>
      <c r="V100" t="n">
        <v>0.9</v>
      </c>
      <c r="W100" t="n">
        <v>0.07000000000000001</v>
      </c>
      <c r="X100" t="n">
        <v>0.1</v>
      </c>
      <c r="Y100" t="n">
        <v>1</v>
      </c>
      <c r="Z100" t="n">
        <v>10</v>
      </c>
    </row>
    <row r="101">
      <c r="A101" t="n">
        <v>40</v>
      </c>
      <c r="B101" t="n">
        <v>140</v>
      </c>
      <c r="C101" t="inlineStr">
        <is>
          <t xml:space="preserve">CONCLUIDO	</t>
        </is>
      </c>
      <c r="D101" t="n">
        <v>13.6333</v>
      </c>
      <c r="E101" t="n">
        <v>7.34</v>
      </c>
      <c r="F101" t="n">
        <v>4.12</v>
      </c>
      <c r="G101" t="n">
        <v>41.21</v>
      </c>
      <c r="H101" t="n">
        <v>0.67</v>
      </c>
      <c r="I101" t="n">
        <v>6</v>
      </c>
      <c r="J101" t="n">
        <v>294.03</v>
      </c>
      <c r="K101" t="n">
        <v>60.56</v>
      </c>
      <c r="L101" t="n">
        <v>11</v>
      </c>
      <c r="M101" t="n">
        <v>4</v>
      </c>
      <c r="N101" t="n">
        <v>82.48</v>
      </c>
      <c r="O101" t="n">
        <v>36498.06</v>
      </c>
      <c r="P101" t="n">
        <v>66.88</v>
      </c>
      <c r="Q101" t="n">
        <v>203.56</v>
      </c>
      <c r="R101" t="n">
        <v>16.4</v>
      </c>
      <c r="S101" t="n">
        <v>13.05</v>
      </c>
      <c r="T101" t="n">
        <v>1372.82</v>
      </c>
      <c r="U101" t="n">
        <v>0.8</v>
      </c>
      <c r="V101" t="n">
        <v>0.91</v>
      </c>
      <c r="W101" t="n">
        <v>0.06</v>
      </c>
      <c r="X101" t="n">
        <v>0.08</v>
      </c>
      <c r="Y101" t="n">
        <v>1</v>
      </c>
      <c r="Z101" t="n">
        <v>10</v>
      </c>
    </row>
    <row r="102">
      <c r="A102" t="n">
        <v>41</v>
      </c>
      <c r="B102" t="n">
        <v>140</v>
      </c>
      <c r="C102" t="inlineStr">
        <is>
          <t xml:space="preserve">CONCLUIDO	</t>
        </is>
      </c>
      <c r="D102" t="n">
        <v>13.624</v>
      </c>
      <c r="E102" t="n">
        <v>7.34</v>
      </c>
      <c r="F102" t="n">
        <v>4.13</v>
      </c>
      <c r="G102" t="n">
        <v>41.26</v>
      </c>
      <c r="H102" t="n">
        <v>0.68</v>
      </c>
      <c r="I102" t="n">
        <v>6</v>
      </c>
      <c r="J102" t="n">
        <v>294.55</v>
      </c>
      <c r="K102" t="n">
        <v>60.56</v>
      </c>
      <c r="L102" t="n">
        <v>11.25</v>
      </c>
      <c r="M102" t="n">
        <v>4</v>
      </c>
      <c r="N102" t="n">
        <v>82.73999999999999</v>
      </c>
      <c r="O102" t="n">
        <v>36561.67</v>
      </c>
      <c r="P102" t="n">
        <v>66.73</v>
      </c>
      <c r="Q102" t="n">
        <v>203.57</v>
      </c>
      <c r="R102" t="n">
        <v>16.69</v>
      </c>
      <c r="S102" t="n">
        <v>13.05</v>
      </c>
      <c r="T102" t="n">
        <v>1518.2</v>
      </c>
      <c r="U102" t="n">
        <v>0.78</v>
      </c>
      <c r="V102" t="n">
        <v>0.91</v>
      </c>
      <c r="W102" t="n">
        <v>0.06</v>
      </c>
      <c r="X102" t="n">
        <v>0.09</v>
      </c>
      <c r="Y102" t="n">
        <v>1</v>
      </c>
      <c r="Z102" t="n">
        <v>10</v>
      </c>
    </row>
    <row r="103">
      <c r="A103" t="n">
        <v>42</v>
      </c>
      <c r="B103" t="n">
        <v>140</v>
      </c>
      <c r="C103" t="inlineStr">
        <is>
          <t xml:space="preserve">CONCLUIDO	</t>
        </is>
      </c>
      <c r="D103" t="n">
        <v>13.5813</v>
      </c>
      <c r="E103" t="n">
        <v>7.36</v>
      </c>
      <c r="F103" t="n">
        <v>4.15</v>
      </c>
      <c r="G103" t="n">
        <v>41.49</v>
      </c>
      <c r="H103" t="n">
        <v>0.6899999999999999</v>
      </c>
      <c r="I103" t="n">
        <v>6</v>
      </c>
      <c r="J103" t="n">
        <v>295.06</v>
      </c>
      <c r="K103" t="n">
        <v>60.56</v>
      </c>
      <c r="L103" t="n">
        <v>11.5</v>
      </c>
      <c r="M103" t="n">
        <v>4</v>
      </c>
      <c r="N103" t="n">
        <v>83.01000000000001</v>
      </c>
      <c r="O103" t="n">
        <v>36625.39</v>
      </c>
      <c r="P103" t="n">
        <v>66.98</v>
      </c>
      <c r="Q103" t="n">
        <v>203.56</v>
      </c>
      <c r="R103" t="n">
        <v>17.5</v>
      </c>
      <c r="S103" t="n">
        <v>13.05</v>
      </c>
      <c r="T103" t="n">
        <v>1926.57</v>
      </c>
      <c r="U103" t="n">
        <v>0.75</v>
      </c>
      <c r="V103" t="n">
        <v>0.9</v>
      </c>
      <c r="W103" t="n">
        <v>0.06</v>
      </c>
      <c r="X103" t="n">
        <v>0.11</v>
      </c>
      <c r="Y103" t="n">
        <v>1</v>
      </c>
      <c r="Z103" t="n">
        <v>10</v>
      </c>
    </row>
    <row r="104">
      <c r="A104" t="n">
        <v>43</v>
      </c>
      <c r="B104" t="n">
        <v>140</v>
      </c>
      <c r="C104" t="inlineStr">
        <is>
          <t xml:space="preserve">CONCLUIDO	</t>
        </is>
      </c>
      <c r="D104" t="n">
        <v>13.5829</v>
      </c>
      <c r="E104" t="n">
        <v>7.36</v>
      </c>
      <c r="F104" t="n">
        <v>4.15</v>
      </c>
      <c r="G104" t="n">
        <v>41.48</v>
      </c>
      <c r="H104" t="n">
        <v>0.71</v>
      </c>
      <c r="I104" t="n">
        <v>6</v>
      </c>
      <c r="J104" t="n">
        <v>295.58</v>
      </c>
      <c r="K104" t="n">
        <v>60.56</v>
      </c>
      <c r="L104" t="n">
        <v>11.75</v>
      </c>
      <c r="M104" t="n">
        <v>4</v>
      </c>
      <c r="N104" t="n">
        <v>83.28</v>
      </c>
      <c r="O104" t="n">
        <v>36689.22</v>
      </c>
      <c r="P104" t="n">
        <v>66.73999999999999</v>
      </c>
      <c r="Q104" t="n">
        <v>203.57</v>
      </c>
      <c r="R104" t="n">
        <v>17.43</v>
      </c>
      <c r="S104" t="n">
        <v>13.05</v>
      </c>
      <c r="T104" t="n">
        <v>1889.91</v>
      </c>
      <c r="U104" t="n">
        <v>0.75</v>
      </c>
      <c r="V104" t="n">
        <v>0.9</v>
      </c>
      <c r="W104" t="n">
        <v>0.06</v>
      </c>
      <c r="X104" t="n">
        <v>0.11</v>
      </c>
      <c r="Y104" t="n">
        <v>1</v>
      </c>
      <c r="Z104" t="n">
        <v>10</v>
      </c>
    </row>
    <row r="105">
      <c r="A105" t="n">
        <v>44</v>
      </c>
      <c r="B105" t="n">
        <v>140</v>
      </c>
      <c r="C105" t="inlineStr">
        <is>
          <t xml:space="preserve">CONCLUIDO	</t>
        </is>
      </c>
      <c r="D105" t="n">
        <v>13.7399</v>
      </c>
      <c r="E105" t="n">
        <v>7.28</v>
      </c>
      <c r="F105" t="n">
        <v>4.12</v>
      </c>
      <c r="G105" t="n">
        <v>49.39</v>
      </c>
      <c r="H105" t="n">
        <v>0.72</v>
      </c>
      <c r="I105" t="n">
        <v>5</v>
      </c>
      <c r="J105" t="n">
        <v>296.1</v>
      </c>
      <c r="K105" t="n">
        <v>60.56</v>
      </c>
      <c r="L105" t="n">
        <v>12</v>
      </c>
      <c r="M105" t="n">
        <v>3</v>
      </c>
      <c r="N105" t="n">
        <v>83.54000000000001</v>
      </c>
      <c r="O105" t="n">
        <v>36753.16</v>
      </c>
      <c r="P105" t="n">
        <v>66.13</v>
      </c>
      <c r="Q105" t="n">
        <v>203.56</v>
      </c>
      <c r="R105" t="n">
        <v>16.4</v>
      </c>
      <c r="S105" t="n">
        <v>13.05</v>
      </c>
      <c r="T105" t="n">
        <v>1378.49</v>
      </c>
      <c r="U105" t="n">
        <v>0.8</v>
      </c>
      <c r="V105" t="n">
        <v>0.91</v>
      </c>
      <c r="W105" t="n">
        <v>0.06</v>
      </c>
      <c r="X105" t="n">
        <v>0.08</v>
      </c>
      <c r="Y105" t="n">
        <v>1</v>
      </c>
      <c r="Z105" t="n">
        <v>10</v>
      </c>
    </row>
    <row r="106">
      <c r="A106" t="n">
        <v>45</v>
      </c>
      <c r="B106" t="n">
        <v>140</v>
      </c>
      <c r="C106" t="inlineStr">
        <is>
          <t xml:space="preserve">CONCLUIDO	</t>
        </is>
      </c>
      <c r="D106" t="n">
        <v>13.7342</v>
      </c>
      <c r="E106" t="n">
        <v>7.28</v>
      </c>
      <c r="F106" t="n">
        <v>4.12</v>
      </c>
      <c r="G106" t="n">
        <v>49.43</v>
      </c>
      <c r="H106" t="n">
        <v>0.74</v>
      </c>
      <c r="I106" t="n">
        <v>5</v>
      </c>
      <c r="J106" t="n">
        <v>296.62</v>
      </c>
      <c r="K106" t="n">
        <v>60.56</v>
      </c>
      <c r="L106" t="n">
        <v>12.25</v>
      </c>
      <c r="M106" t="n">
        <v>3</v>
      </c>
      <c r="N106" t="n">
        <v>83.81</v>
      </c>
      <c r="O106" t="n">
        <v>36817.22</v>
      </c>
      <c r="P106" t="n">
        <v>66.16</v>
      </c>
      <c r="Q106" t="n">
        <v>203.56</v>
      </c>
      <c r="R106" t="n">
        <v>16.49</v>
      </c>
      <c r="S106" t="n">
        <v>13.05</v>
      </c>
      <c r="T106" t="n">
        <v>1424.8</v>
      </c>
      <c r="U106" t="n">
        <v>0.79</v>
      </c>
      <c r="V106" t="n">
        <v>0.91</v>
      </c>
      <c r="W106" t="n">
        <v>0.06</v>
      </c>
      <c r="X106" t="n">
        <v>0.08</v>
      </c>
      <c r="Y106" t="n">
        <v>1</v>
      </c>
      <c r="Z106" t="n">
        <v>10</v>
      </c>
    </row>
    <row r="107">
      <c r="A107" t="n">
        <v>46</v>
      </c>
      <c r="B107" t="n">
        <v>140</v>
      </c>
      <c r="C107" t="inlineStr">
        <is>
          <t xml:space="preserve">CONCLUIDO	</t>
        </is>
      </c>
      <c r="D107" t="n">
        <v>13.7268</v>
      </c>
      <c r="E107" t="n">
        <v>7.28</v>
      </c>
      <c r="F107" t="n">
        <v>4.12</v>
      </c>
      <c r="G107" t="n">
        <v>49.47</v>
      </c>
      <c r="H107" t="n">
        <v>0.75</v>
      </c>
      <c r="I107" t="n">
        <v>5</v>
      </c>
      <c r="J107" t="n">
        <v>297.14</v>
      </c>
      <c r="K107" t="n">
        <v>60.56</v>
      </c>
      <c r="L107" t="n">
        <v>12.5</v>
      </c>
      <c r="M107" t="n">
        <v>3</v>
      </c>
      <c r="N107" t="n">
        <v>84.08</v>
      </c>
      <c r="O107" t="n">
        <v>36881.39</v>
      </c>
      <c r="P107" t="n">
        <v>66.34</v>
      </c>
      <c r="Q107" t="n">
        <v>203.56</v>
      </c>
      <c r="R107" t="n">
        <v>16.61</v>
      </c>
      <c r="S107" t="n">
        <v>13.05</v>
      </c>
      <c r="T107" t="n">
        <v>1484.22</v>
      </c>
      <c r="U107" t="n">
        <v>0.79</v>
      </c>
      <c r="V107" t="n">
        <v>0.91</v>
      </c>
      <c r="W107" t="n">
        <v>0.06</v>
      </c>
      <c r="X107" t="n">
        <v>0.08</v>
      </c>
      <c r="Y107" t="n">
        <v>1</v>
      </c>
      <c r="Z107" t="n">
        <v>10</v>
      </c>
    </row>
    <row r="108">
      <c r="A108" t="n">
        <v>47</v>
      </c>
      <c r="B108" t="n">
        <v>140</v>
      </c>
      <c r="C108" t="inlineStr">
        <is>
          <t xml:space="preserve">CONCLUIDO	</t>
        </is>
      </c>
      <c r="D108" t="n">
        <v>13.7384</v>
      </c>
      <c r="E108" t="n">
        <v>7.28</v>
      </c>
      <c r="F108" t="n">
        <v>4.12</v>
      </c>
      <c r="G108" t="n">
        <v>49.4</v>
      </c>
      <c r="H108" t="n">
        <v>0.76</v>
      </c>
      <c r="I108" t="n">
        <v>5</v>
      </c>
      <c r="J108" t="n">
        <v>297.66</v>
      </c>
      <c r="K108" t="n">
        <v>60.56</v>
      </c>
      <c r="L108" t="n">
        <v>12.75</v>
      </c>
      <c r="M108" t="n">
        <v>3</v>
      </c>
      <c r="N108" t="n">
        <v>84.36</v>
      </c>
      <c r="O108" t="n">
        <v>36945.67</v>
      </c>
      <c r="P108" t="n">
        <v>66.34</v>
      </c>
      <c r="Q108" t="n">
        <v>203.56</v>
      </c>
      <c r="R108" t="n">
        <v>16.35</v>
      </c>
      <c r="S108" t="n">
        <v>13.05</v>
      </c>
      <c r="T108" t="n">
        <v>1354.4</v>
      </c>
      <c r="U108" t="n">
        <v>0.8</v>
      </c>
      <c r="V108" t="n">
        <v>0.91</v>
      </c>
      <c r="W108" t="n">
        <v>0.06</v>
      </c>
      <c r="X108" t="n">
        <v>0.08</v>
      </c>
      <c r="Y108" t="n">
        <v>1</v>
      </c>
      <c r="Z108" t="n">
        <v>10</v>
      </c>
    </row>
    <row r="109">
      <c r="A109" t="n">
        <v>48</v>
      </c>
      <c r="B109" t="n">
        <v>140</v>
      </c>
      <c r="C109" t="inlineStr">
        <is>
          <t xml:space="preserve">CONCLUIDO	</t>
        </is>
      </c>
      <c r="D109" t="n">
        <v>13.7342</v>
      </c>
      <c r="E109" t="n">
        <v>7.28</v>
      </c>
      <c r="F109" t="n">
        <v>4.12</v>
      </c>
      <c r="G109" t="n">
        <v>49.43</v>
      </c>
      <c r="H109" t="n">
        <v>0.78</v>
      </c>
      <c r="I109" t="n">
        <v>5</v>
      </c>
      <c r="J109" t="n">
        <v>298.18</v>
      </c>
      <c r="K109" t="n">
        <v>60.56</v>
      </c>
      <c r="L109" t="n">
        <v>13</v>
      </c>
      <c r="M109" t="n">
        <v>3</v>
      </c>
      <c r="N109" t="n">
        <v>84.63</v>
      </c>
      <c r="O109" t="n">
        <v>37010.06</v>
      </c>
      <c r="P109" t="n">
        <v>66.31</v>
      </c>
      <c r="Q109" t="n">
        <v>203.56</v>
      </c>
      <c r="R109" t="n">
        <v>16.49</v>
      </c>
      <c r="S109" t="n">
        <v>13.05</v>
      </c>
      <c r="T109" t="n">
        <v>1423.91</v>
      </c>
      <c r="U109" t="n">
        <v>0.79</v>
      </c>
      <c r="V109" t="n">
        <v>0.91</v>
      </c>
      <c r="W109" t="n">
        <v>0.06</v>
      </c>
      <c r="X109" t="n">
        <v>0.08</v>
      </c>
      <c r="Y109" t="n">
        <v>1</v>
      </c>
      <c r="Z109" t="n">
        <v>10</v>
      </c>
    </row>
    <row r="110">
      <c r="A110" t="n">
        <v>49</v>
      </c>
      <c r="B110" t="n">
        <v>140</v>
      </c>
      <c r="C110" t="inlineStr">
        <is>
          <t xml:space="preserve">CONCLUIDO	</t>
        </is>
      </c>
      <c r="D110" t="n">
        <v>13.7368</v>
      </c>
      <c r="E110" t="n">
        <v>7.28</v>
      </c>
      <c r="F110" t="n">
        <v>4.12</v>
      </c>
      <c r="G110" t="n">
        <v>49.41</v>
      </c>
      <c r="H110" t="n">
        <v>0.79</v>
      </c>
      <c r="I110" t="n">
        <v>5</v>
      </c>
      <c r="J110" t="n">
        <v>298.71</v>
      </c>
      <c r="K110" t="n">
        <v>60.56</v>
      </c>
      <c r="L110" t="n">
        <v>13.25</v>
      </c>
      <c r="M110" t="n">
        <v>3</v>
      </c>
      <c r="N110" t="n">
        <v>84.90000000000001</v>
      </c>
      <c r="O110" t="n">
        <v>37074.57</v>
      </c>
      <c r="P110" t="n">
        <v>66.3</v>
      </c>
      <c r="Q110" t="n">
        <v>203.56</v>
      </c>
      <c r="R110" t="n">
        <v>16.37</v>
      </c>
      <c r="S110" t="n">
        <v>13.05</v>
      </c>
      <c r="T110" t="n">
        <v>1364.39</v>
      </c>
      <c r="U110" t="n">
        <v>0.8</v>
      </c>
      <c r="V110" t="n">
        <v>0.91</v>
      </c>
      <c r="W110" t="n">
        <v>0.06</v>
      </c>
      <c r="X110" t="n">
        <v>0.08</v>
      </c>
      <c r="Y110" t="n">
        <v>1</v>
      </c>
      <c r="Z110" t="n">
        <v>10</v>
      </c>
    </row>
    <row r="111">
      <c r="A111" t="n">
        <v>50</v>
      </c>
      <c r="B111" t="n">
        <v>140</v>
      </c>
      <c r="C111" t="inlineStr">
        <is>
          <t xml:space="preserve">CONCLUIDO	</t>
        </is>
      </c>
      <c r="D111" t="n">
        <v>13.7615</v>
      </c>
      <c r="E111" t="n">
        <v>7.27</v>
      </c>
      <c r="F111" t="n">
        <v>4.1</v>
      </c>
      <c r="G111" t="n">
        <v>49.25</v>
      </c>
      <c r="H111" t="n">
        <v>0.8</v>
      </c>
      <c r="I111" t="n">
        <v>5</v>
      </c>
      <c r="J111" t="n">
        <v>299.23</v>
      </c>
      <c r="K111" t="n">
        <v>60.56</v>
      </c>
      <c r="L111" t="n">
        <v>13.5</v>
      </c>
      <c r="M111" t="n">
        <v>3</v>
      </c>
      <c r="N111" t="n">
        <v>85.18000000000001</v>
      </c>
      <c r="O111" t="n">
        <v>37139.2</v>
      </c>
      <c r="P111" t="n">
        <v>65.90000000000001</v>
      </c>
      <c r="Q111" t="n">
        <v>203.56</v>
      </c>
      <c r="R111" t="n">
        <v>15.91</v>
      </c>
      <c r="S111" t="n">
        <v>13.05</v>
      </c>
      <c r="T111" t="n">
        <v>1134.16</v>
      </c>
      <c r="U111" t="n">
        <v>0.82</v>
      </c>
      <c r="V111" t="n">
        <v>0.91</v>
      </c>
      <c r="W111" t="n">
        <v>0.06</v>
      </c>
      <c r="X111" t="n">
        <v>0.06</v>
      </c>
      <c r="Y111" t="n">
        <v>1</v>
      </c>
      <c r="Z111" t="n">
        <v>10</v>
      </c>
    </row>
    <row r="112">
      <c r="A112" t="n">
        <v>51</v>
      </c>
      <c r="B112" t="n">
        <v>140</v>
      </c>
      <c r="C112" t="inlineStr">
        <is>
          <t xml:space="preserve">CONCLUIDO	</t>
        </is>
      </c>
      <c r="D112" t="n">
        <v>13.7604</v>
      </c>
      <c r="E112" t="n">
        <v>7.27</v>
      </c>
      <c r="F112" t="n">
        <v>4.11</v>
      </c>
      <c r="G112" t="n">
        <v>49.26</v>
      </c>
      <c r="H112" t="n">
        <v>0.82</v>
      </c>
      <c r="I112" t="n">
        <v>5</v>
      </c>
      <c r="J112" t="n">
        <v>299.76</v>
      </c>
      <c r="K112" t="n">
        <v>60.56</v>
      </c>
      <c r="L112" t="n">
        <v>13.75</v>
      </c>
      <c r="M112" t="n">
        <v>3</v>
      </c>
      <c r="N112" t="n">
        <v>85.45</v>
      </c>
      <c r="O112" t="n">
        <v>37204.07</v>
      </c>
      <c r="P112" t="n">
        <v>65.88</v>
      </c>
      <c r="Q112" t="n">
        <v>203.56</v>
      </c>
      <c r="R112" t="n">
        <v>16.03</v>
      </c>
      <c r="S112" t="n">
        <v>13.05</v>
      </c>
      <c r="T112" t="n">
        <v>1196.87</v>
      </c>
      <c r="U112" t="n">
        <v>0.8100000000000001</v>
      </c>
      <c r="V112" t="n">
        <v>0.91</v>
      </c>
      <c r="W112" t="n">
        <v>0.06</v>
      </c>
      <c r="X112" t="n">
        <v>0.06</v>
      </c>
      <c r="Y112" t="n">
        <v>1</v>
      </c>
      <c r="Z112" t="n">
        <v>10</v>
      </c>
    </row>
    <row r="113">
      <c r="A113" t="n">
        <v>52</v>
      </c>
      <c r="B113" t="n">
        <v>140</v>
      </c>
      <c r="C113" t="inlineStr">
        <is>
          <t xml:space="preserve">CONCLUIDO	</t>
        </is>
      </c>
      <c r="D113" t="n">
        <v>13.7326</v>
      </c>
      <c r="E113" t="n">
        <v>7.28</v>
      </c>
      <c r="F113" t="n">
        <v>4.12</v>
      </c>
      <c r="G113" t="n">
        <v>49.44</v>
      </c>
      <c r="H113" t="n">
        <v>0.83</v>
      </c>
      <c r="I113" t="n">
        <v>5</v>
      </c>
      <c r="J113" t="n">
        <v>300.28</v>
      </c>
      <c r="K113" t="n">
        <v>60.56</v>
      </c>
      <c r="L113" t="n">
        <v>14</v>
      </c>
      <c r="M113" t="n">
        <v>3</v>
      </c>
      <c r="N113" t="n">
        <v>85.73</v>
      </c>
      <c r="O113" t="n">
        <v>37268.93</v>
      </c>
      <c r="P113" t="n">
        <v>65.92</v>
      </c>
      <c r="Q113" t="n">
        <v>203.56</v>
      </c>
      <c r="R113" t="n">
        <v>16.55</v>
      </c>
      <c r="S113" t="n">
        <v>13.05</v>
      </c>
      <c r="T113" t="n">
        <v>1452.74</v>
      </c>
      <c r="U113" t="n">
        <v>0.79</v>
      </c>
      <c r="V113" t="n">
        <v>0.91</v>
      </c>
      <c r="W113" t="n">
        <v>0.06</v>
      </c>
      <c r="X113" t="n">
        <v>0.08</v>
      </c>
      <c r="Y113" t="n">
        <v>1</v>
      </c>
      <c r="Z113" t="n">
        <v>10</v>
      </c>
    </row>
    <row r="114">
      <c r="A114" t="n">
        <v>53</v>
      </c>
      <c r="B114" t="n">
        <v>140</v>
      </c>
      <c r="C114" t="inlineStr">
        <is>
          <t xml:space="preserve">CONCLUIDO	</t>
        </is>
      </c>
      <c r="D114" t="n">
        <v>13.7127</v>
      </c>
      <c r="E114" t="n">
        <v>7.29</v>
      </c>
      <c r="F114" t="n">
        <v>4.13</v>
      </c>
      <c r="G114" t="n">
        <v>49.56</v>
      </c>
      <c r="H114" t="n">
        <v>0.84</v>
      </c>
      <c r="I114" t="n">
        <v>5</v>
      </c>
      <c r="J114" t="n">
        <v>300.81</v>
      </c>
      <c r="K114" t="n">
        <v>60.56</v>
      </c>
      <c r="L114" t="n">
        <v>14.25</v>
      </c>
      <c r="M114" t="n">
        <v>3</v>
      </c>
      <c r="N114" t="n">
        <v>86</v>
      </c>
      <c r="O114" t="n">
        <v>37333.9</v>
      </c>
      <c r="P114" t="n">
        <v>65.91</v>
      </c>
      <c r="Q114" t="n">
        <v>203.56</v>
      </c>
      <c r="R114" t="n">
        <v>16.85</v>
      </c>
      <c r="S114" t="n">
        <v>13.05</v>
      </c>
      <c r="T114" t="n">
        <v>1606.05</v>
      </c>
      <c r="U114" t="n">
        <v>0.77</v>
      </c>
      <c r="V114" t="n">
        <v>0.9</v>
      </c>
      <c r="W114" t="n">
        <v>0.06</v>
      </c>
      <c r="X114" t="n">
        <v>0.09</v>
      </c>
      <c r="Y114" t="n">
        <v>1</v>
      </c>
      <c r="Z114" t="n">
        <v>10</v>
      </c>
    </row>
    <row r="115">
      <c r="A115" t="n">
        <v>54</v>
      </c>
      <c r="B115" t="n">
        <v>140</v>
      </c>
      <c r="C115" t="inlineStr">
        <is>
          <t xml:space="preserve">CONCLUIDO	</t>
        </is>
      </c>
      <c r="D115" t="n">
        <v>13.7268</v>
      </c>
      <c r="E115" t="n">
        <v>7.28</v>
      </c>
      <c r="F115" t="n">
        <v>4.12</v>
      </c>
      <c r="G115" t="n">
        <v>49.47</v>
      </c>
      <c r="H115" t="n">
        <v>0.86</v>
      </c>
      <c r="I115" t="n">
        <v>5</v>
      </c>
      <c r="J115" t="n">
        <v>301.34</v>
      </c>
      <c r="K115" t="n">
        <v>60.56</v>
      </c>
      <c r="L115" t="n">
        <v>14.5</v>
      </c>
      <c r="M115" t="n">
        <v>3</v>
      </c>
      <c r="N115" t="n">
        <v>86.28</v>
      </c>
      <c r="O115" t="n">
        <v>37399</v>
      </c>
      <c r="P115" t="n">
        <v>65.63</v>
      </c>
      <c r="Q115" t="n">
        <v>203.56</v>
      </c>
      <c r="R115" t="n">
        <v>16.58</v>
      </c>
      <c r="S115" t="n">
        <v>13.05</v>
      </c>
      <c r="T115" t="n">
        <v>1469.4</v>
      </c>
      <c r="U115" t="n">
        <v>0.79</v>
      </c>
      <c r="V115" t="n">
        <v>0.91</v>
      </c>
      <c r="W115" t="n">
        <v>0.06</v>
      </c>
      <c r="X115" t="n">
        <v>0.08</v>
      </c>
      <c r="Y115" t="n">
        <v>1</v>
      </c>
      <c r="Z115" t="n">
        <v>10</v>
      </c>
    </row>
    <row r="116">
      <c r="A116" t="n">
        <v>55</v>
      </c>
      <c r="B116" t="n">
        <v>140</v>
      </c>
      <c r="C116" t="inlineStr">
        <is>
          <t xml:space="preserve">CONCLUIDO	</t>
        </is>
      </c>
      <c r="D116" t="n">
        <v>13.7237</v>
      </c>
      <c r="E116" t="n">
        <v>7.29</v>
      </c>
      <c r="F116" t="n">
        <v>4.12</v>
      </c>
      <c r="G116" t="n">
        <v>49.49</v>
      </c>
      <c r="H116" t="n">
        <v>0.87</v>
      </c>
      <c r="I116" t="n">
        <v>5</v>
      </c>
      <c r="J116" t="n">
        <v>301.86</v>
      </c>
      <c r="K116" t="n">
        <v>60.56</v>
      </c>
      <c r="L116" t="n">
        <v>14.75</v>
      </c>
      <c r="M116" t="n">
        <v>3</v>
      </c>
      <c r="N116" t="n">
        <v>86.56</v>
      </c>
      <c r="O116" t="n">
        <v>37464.21</v>
      </c>
      <c r="P116" t="n">
        <v>65.38</v>
      </c>
      <c r="Q116" t="n">
        <v>203.57</v>
      </c>
      <c r="R116" t="n">
        <v>16.7</v>
      </c>
      <c r="S116" t="n">
        <v>13.05</v>
      </c>
      <c r="T116" t="n">
        <v>1528.69</v>
      </c>
      <c r="U116" t="n">
        <v>0.78</v>
      </c>
      <c r="V116" t="n">
        <v>0.91</v>
      </c>
      <c r="W116" t="n">
        <v>0.06</v>
      </c>
      <c r="X116" t="n">
        <v>0.08</v>
      </c>
      <c r="Y116" t="n">
        <v>1</v>
      </c>
      <c r="Z116" t="n">
        <v>10</v>
      </c>
    </row>
    <row r="117">
      <c r="A117" t="n">
        <v>56</v>
      </c>
      <c r="B117" t="n">
        <v>140</v>
      </c>
      <c r="C117" t="inlineStr">
        <is>
          <t xml:space="preserve">CONCLUIDO	</t>
        </is>
      </c>
      <c r="D117" t="n">
        <v>13.7148</v>
      </c>
      <c r="E117" t="n">
        <v>7.29</v>
      </c>
      <c r="F117" t="n">
        <v>4.13</v>
      </c>
      <c r="G117" t="n">
        <v>49.55</v>
      </c>
      <c r="H117" t="n">
        <v>0.88</v>
      </c>
      <c r="I117" t="n">
        <v>5</v>
      </c>
      <c r="J117" t="n">
        <v>302.39</v>
      </c>
      <c r="K117" t="n">
        <v>60.56</v>
      </c>
      <c r="L117" t="n">
        <v>15</v>
      </c>
      <c r="M117" t="n">
        <v>3</v>
      </c>
      <c r="N117" t="n">
        <v>86.84</v>
      </c>
      <c r="O117" t="n">
        <v>37529.55</v>
      </c>
      <c r="P117" t="n">
        <v>65.25</v>
      </c>
      <c r="Q117" t="n">
        <v>203.56</v>
      </c>
      <c r="R117" t="n">
        <v>16.81</v>
      </c>
      <c r="S117" t="n">
        <v>13.05</v>
      </c>
      <c r="T117" t="n">
        <v>1587.12</v>
      </c>
      <c r="U117" t="n">
        <v>0.78</v>
      </c>
      <c r="V117" t="n">
        <v>0.9</v>
      </c>
      <c r="W117" t="n">
        <v>0.06</v>
      </c>
      <c r="X117" t="n">
        <v>0.09</v>
      </c>
      <c r="Y117" t="n">
        <v>1</v>
      </c>
      <c r="Z117" t="n">
        <v>10</v>
      </c>
    </row>
    <row r="118">
      <c r="A118" t="n">
        <v>57</v>
      </c>
      <c r="B118" t="n">
        <v>140</v>
      </c>
      <c r="C118" t="inlineStr">
        <is>
          <t xml:space="preserve">CONCLUIDO	</t>
        </is>
      </c>
      <c r="D118" t="n">
        <v>13.7258</v>
      </c>
      <c r="E118" t="n">
        <v>7.29</v>
      </c>
      <c r="F118" t="n">
        <v>4.12</v>
      </c>
      <c r="G118" t="n">
        <v>49.48</v>
      </c>
      <c r="H118" t="n">
        <v>0.9</v>
      </c>
      <c r="I118" t="n">
        <v>5</v>
      </c>
      <c r="J118" t="n">
        <v>302.92</v>
      </c>
      <c r="K118" t="n">
        <v>60.56</v>
      </c>
      <c r="L118" t="n">
        <v>15.25</v>
      </c>
      <c r="M118" t="n">
        <v>3</v>
      </c>
      <c r="N118" t="n">
        <v>87.12</v>
      </c>
      <c r="O118" t="n">
        <v>37595</v>
      </c>
      <c r="P118" t="n">
        <v>65.02</v>
      </c>
      <c r="Q118" t="n">
        <v>203.56</v>
      </c>
      <c r="R118" t="n">
        <v>16.6</v>
      </c>
      <c r="S118" t="n">
        <v>13.05</v>
      </c>
      <c r="T118" t="n">
        <v>1479.94</v>
      </c>
      <c r="U118" t="n">
        <v>0.79</v>
      </c>
      <c r="V118" t="n">
        <v>0.91</v>
      </c>
      <c r="W118" t="n">
        <v>0.06</v>
      </c>
      <c r="X118" t="n">
        <v>0.08</v>
      </c>
      <c r="Y118" t="n">
        <v>1</v>
      </c>
      <c r="Z118" t="n">
        <v>10</v>
      </c>
    </row>
    <row r="119">
      <c r="A119" t="n">
        <v>58</v>
      </c>
      <c r="B119" t="n">
        <v>140</v>
      </c>
      <c r="C119" t="inlineStr">
        <is>
          <t xml:space="preserve">CONCLUIDO	</t>
        </is>
      </c>
      <c r="D119" t="n">
        <v>13.876</v>
      </c>
      <c r="E119" t="n">
        <v>7.21</v>
      </c>
      <c r="F119" t="n">
        <v>4.1</v>
      </c>
      <c r="G119" t="n">
        <v>61.45</v>
      </c>
      <c r="H119" t="n">
        <v>0.91</v>
      </c>
      <c r="I119" t="n">
        <v>4</v>
      </c>
      <c r="J119" t="n">
        <v>303.46</v>
      </c>
      <c r="K119" t="n">
        <v>60.56</v>
      </c>
      <c r="L119" t="n">
        <v>15.5</v>
      </c>
      <c r="M119" t="n">
        <v>2</v>
      </c>
      <c r="N119" t="n">
        <v>87.40000000000001</v>
      </c>
      <c r="O119" t="n">
        <v>37660.57</v>
      </c>
      <c r="P119" t="n">
        <v>64.39</v>
      </c>
      <c r="Q119" t="n">
        <v>203.56</v>
      </c>
      <c r="R119" t="n">
        <v>15.72</v>
      </c>
      <c r="S119" t="n">
        <v>13.05</v>
      </c>
      <c r="T119" t="n">
        <v>1044.52</v>
      </c>
      <c r="U119" t="n">
        <v>0.83</v>
      </c>
      <c r="V119" t="n">
        <v>0.91</v>
      </c>
      <c r="W119" t="n">
        <v>0.06</v>
      </c>
      <c r="X119" t="n">
        <v>0.06</v>
      </c>
      <c r="Y119" t="n">
        <v>1</v>
      </c>
      <c r="Z119" t="n">
        <v>10</v>
      </c>
    </row>
    <row r="120">
      <c r="A120" t="n">
        <v>59</v>
      </c>
      <c r="B120" t="n">
        <v>140</v>
      </c>
      <c r="C120" t="inlineStr">
        <is>
          <t xml:space="preserve">CONCLUIDO	</t>
        </is>
      </c>
      <c r="D120" t="n">
        <v>13.8959</v>
      </c>
      <c r="E120" t="n">
        <v>7.2</v>
      </c>
      <c r="F120" t="n">
        <v>4.09</v>
      </c>
      <c r="G120" t="n">
        <v>61.3</v>
      </c>
      <c r="H120" t="n">
        <v>0.92</v>
      </c>
      <c r="I120" t="n">
        <v>4</v>
      </c>
      <c r="J120" t="n">
        <v>303.99</v>
      </c>
      <c r="K120" t="n">
        <v>60.56</v>
      </c>
      <c r="L120" t="n">
        <v>15.75</v>
      </c>
      <c r="M120" t="n">
        <v>2</v>
      </c>
      <c r="N120" t="n">
        <v>87.68000000000001</v>
      </c>
      <c r="O120" t="n">
        <v>37726.27</v>
      </c>
      <c r="P120" t="n">
        <v>64.20999999999999</v>
      </c>
      <c r="Q120" t="n">
        <v>203.56</v>
      </c>
      <c r="R120" t="n">
        <v>15.35</v>
      </c>
      <c r="S120" t="n">
        <v>13.05</v>
      </c>
      <c r="T120" t="n">
        <v>860.51</v>
      </c>
      <c r="U120" t="n">
        <v>0.85</v>
      </c>
      <c r="V120" t="n">
        <v>0.91</v>
      </c>
      <c r="W120" t="n">
        <v>0.06</v>
      </c>
      <c r="X120" t="n">
        <v>0.05</v>
      </c>
      <c r="Y120" t="n">
        <v>1</v>
      </c>
      <c r="Z120" t="n">
        <v>10</v>
      </c>
    </row>
    <row r="121">
      <c r="A121" t="n">
        <v>60</v>
      </c>
      <c r="B121" t="n">
        <v>140</v>
      </c>
      <c r="C121" t="inlineStr">
        <is>
          <t xml:space="preserve">CONCLUIDO	</t>
        </is>
      </c>
      <c r="D121" t="n">
        <v>13.9012</v>
      </c>
      <c r="E121" t="n">
        <v>7.19</v>
      </c>
      <c r="F121" t="n">
        <v>4.08</v>
      </c>
      <c r="G121" t="n">
        <v>61.25</v>
      </c>
      <c r="H121" t="n">
        <v>0.9399999999999999</v>
      </c>
      <c r="I121" t="n">
        <v>4</v>
      </c>
      <c r="J121" t="n">
        <v>304.52</v>
      </c>
      <c r="K121" t="n">
        <v>60.56</v>
      </c>
      <c r="L121" t="n">
        <v>16</v>
      </c>
      <c r="M121" t="n">
        <v>2</v>
      </c>
      <c r="N121" t="n">
        <v>87.97</v>
      </c>
      <c r="O121" t="n">
        <v>37792.08</v>
      </c>
      <c r="P121" t="n">
        <v>64.12</v>
      </c>
      <c r="Q121" t="n">
        <v>203.56</v>
      </c>
      <c r="R121" t="n">
        <v>15.33</v>
      </c>
      <c r="S121" t="n">
        <v>13.05</v>
      </c>
      <c r="T121" t="n">
        <v>849.76</v>
      </c>
      <c r="U121" t="n">
        <v>0.85</v>
      </c>
      <c r="V121" t="n">
        <v>0.91</v>
      </c>
      <c r="W121" t="n">
        <v>0.06</v>
      </c>
      <c r="X121" t="n">
        <v>0.04</v>
      </c>
      <c r="Y121" t="n">
        <v>1</v>
      </c>
      <c r="Z121" t="n">
        <v>10</v>
      </c>
    </row>
    <row r="122">
      <c r="A122" t="n">
        <v>61</v>
      </c>
      <c r="B122" t="n">
        <v>140</v>
      </c>
      <c r="C122" t="inlineStr">
        <is>
          <t xml:space="preserve">CONCLUIDO	</t>
        </is>
      </c>
      <c r="D122" t="n">
        <v>13.8926</v>
      </c>
      <c r="E122" t="n">
        <v>7.2</v>
      </c>
      <c r="F122" t="n">
        <v>4.09</v>
      </c>
      <c r="G122" t="n">
        <v>61.32</v>
      </c>
      <c r="H122" t="n">
        <v>0.95</v>
      </c>
      <c r="I122" t="n">
        <v>4</v>
      </c>
      <c r="J122" t="n">
        <v>305.06</v>
      </c>
      <c r="K122" t="n">
        <v>60.56</v>
      </c>
      <c r="L122" t="n">
        <v>16.25</v>
      </c>
      <c r="M122" t="n">
        <v>2</v>
      </c>
      <c r="N122" t="n">
        <v>88.25</v>
      </c>
      <c r="O122" t="n">
        <v>37858.02</v>
      </c>
      <c r="P122" t="n">
        <v>64.17</v>
      </c>
      <c r="Q122" t="n">
        <v>203.56</v>
      </c>
      <c r="R122" t="n">
        <v>15.52</v>
      </c>
      <c r="S122" t="n">
        <v>13.05</v>
      </c>
      <c r="T122" t="n">
        <v>943.91</v>
      </c>
      <c r="U122" t="n">
        <v>0.84</v>
      </c>
      <c r="V122" t="n">
        <v>0.91</v>
      </c>
      <c r="W122" t="n">
        <v>0.06</v>
      </c>
      <c r="X122" t="n">
        <v>0.05</v>
      </c>
      <c r="Y122" t="n">
        <v>1</v>
      </c>
      <c r="Z122" t="n">
        <v>10</v>
      </c>
    </row>
    <row r="123">
      <c r="A123" t="n">
        <v>62</v>
      </c>
      <c r="B123" t="n">
        <v>140</v>
      </c>
      <c r="C123" t="inlineStr">
        <is>
          <t xml:space="preserve">CONCLUIDO	</t>
        </is>
      </c>
      <c r="D123" t="n">
        <v>13.8734</v>
      </c>
      <c r="E123" t="n">
        <v>7.21</v>
      </c>
      <c r="F123" t="n">
        <v>4.1</v>
      </c>
      <c r="G123" t="n">
        <v>61.47</v>
      </c>
      <c r="H123" t="n">
        <v>0.96</v>
      </c>
      <c r="I123" t="n">
        <v>4</v>
      </c>
      <c r="J123" t="n">
        <v>305.59</v>
      </c>
      <c r="K123" t="n">
        <v>60.56</v>
      </c>
      <c r="L123" t="n">
        <v>16.5</v>
      </c>
      <c r="M123" t="n">
        <v>2</v>
      </c>
      <c r="N123" t="n">
        <v>88.54000000000001</v>
      </c>
      <c r="O123" t="n">
        <v>37924.08</v>
      </c>
      <c r="P123" t="n">
        <v>64.31</v>
      </c>
      <c r="Q123" t="n">
        <v>203.56</v>
      </c>
      <c r="R123" t="n">
        <v>15.85</v>
      </c>
      <c r="S123" t="n">
        <v>13.05</v>
      </c>
      <c r="T123" t="n">
        <v>1110.68</v>
      </c>
      <c r="U123" t="n">
        <v>0.82</v>
      </c>
      <c r="V123" t="n">
        <v>0.91</v>
      </c>
      <c r="W123" t="n">
        <v>0.06</v>
      </c>
      <c r="X123" t="n">
        <v>0.06</v>
      </c>
      <c r="Y123" t="n">
        <v>1</v>
      </c>
      <c r="Z123" t="n">
        <v>10</v>
      </c>
    </row>
    <row r="124">
      <c r="A124" t="n">
        <v>63</v>
      </c>
      <c r="B124" t="n">
        <v>140</v>
      </c>
      <c r="C124" t="inlineStr">
        <is>
          <t xml:space="preserve">CONCLUIDO	</t>
        </is>
      </c>
      <c r="D124" t="n">
        <v>13.8707</v>
      </c>
      <c r="E124" t="n">
        <v>7.21</v>
      </c>
      <c r="F124" t="n">
        <v>4.1</v>
      </c>
      <c r="G124" t="n">
        <v>61.49</v>
      </c>
      <c r="H124" t="n">
        <v>0.97</v>
      </c>
      <c r="I124" t="n">
        <v>4</v>
      </c>
      <c r="J124" t="n">
        <v>306.13</v>
      </c>
      <c r="K124" t="n">
        <v>60.56</v>
      </c>
      <c r="L124" t="n">
        <v>16.75</v>
      </c>
      <c r="M124" t="n">
        <v>2</v>
      </c>
      <c r="N124" t="n">
        <v>88.83</v>
      </c>
      <c r="O124" t="n">
        <v>37990.27</v>
      </c>
      <c r="P124" t="n">
        <v>64.31999999999999</v>
      </c>
      <c r="Q124" t="n">
        <v>203.56</v>
      </c>
      <c r="R124" t="n">
        <v>15.87</v>
      </c>
      <c r="S124" t="n">
        <v>13.05</v>
      </c>
      <c r="T124" t="n">
        <v>1121.05</v>
      </c>
      <c r="U124" t="n">
        <v>0.82</v>
      </c>
      <c r="V124" t="n">
        <v>0.91</v>
      </c>
      <c r="W124" t="n">
        <v>0.06</v>
      </c>
      <c r="X124" t="n">
        <v>0.06</v>
      </c>
      <c r="Y124" t="n">
        <v>1</v>
      </c>
      <c r="Z124" t="n">
        <v>10</v>
      </c>
    </row>
    <row r="125">
      <c r="A125" t="n">
        <v>64</v>
      </c>
      <c r="B125" t="n">
        <v>140</v>
      </c>
      <c r="C125" t="inlineStr">
        <is>
          <t xml:space="preserve">CONCLUIDO	</t>
        </is>
      </c>
      <c r="D125" t="n">
        <v>13.8718</v>
      </c>
      <c r="E125" t="n">
        <v>7.21</v>
      </c>
      <c r="F125" t="n">
        <v>4.1</v>
      </c>
      <c r="G125" t="n">
        <v>61.48</v>
      </c>
      <c r="H125" t="n">
        <v>0.99</v>
      </c>
      <c r="I125" t="n">
        <v>4</v>
      </c>
      <c r="J125" t="n">
        <v>306.67</v>
      </c>
      <c r="K125" t="n">
        <v>60.56</v>
      </c>
      <c r="L125" t="n">
        <v>17</v>
      </c>
      <c r="M125" t="n">
        <v>2</v>
      </c>
      <c r="N125" t="n">
        <v>89.11</v>
      </c>
      <c r="O125" t="n">
        <v>38056.58</v>
      </c>
      <c r="P125" t="n">
        <v>64.25</v>
      </c>
      <c r="Q125" t="n">
        <v>203.56</v>
      </c>
      <c r="R125" t="n">
        <v>15.84</v>
      </c>
      <c r="S125" t="n">
        <v>13.05</v>
      </c>
      <c r="T125" t="n">
        <v>1105.24</v>
      </c>
      <c r="U125" t="n">
        <v>0.82</v>
      </c>
      <c r="V125" t="n">
        <v>0.91</v>
      </c>
      <c r="W125" t="n">
        <v>0.06</v>
      </c>
      <c r="X125" t="n">
        <v>0.06</v>
      </c>
      <c r="Y125" t="n">
        <v>1</v>
      </c>
      <c r="Z125" t="n">
        <v>10</v>
      </c>
    </row>
    <row r="126">
      <c r="A126" t="n">
        <v>65</v>
      </c>
      <c r="B126" t="n">
        <v>140</v>
      </c>
      <c r="C126" t="inlineStr">
        <is>
          <t xml:space="preserve">CONCLUIDO	</t>
        </is>
      </c>
      <c r="D126" t="n">
        <v>13.8686</v>
      </c>
      <c r="E126" t="n">
        <v>7.21</v>
      </c>
      <c r="F126" t="n">
        <v>4.1</v>
      </c>
      <c r="G126" t="n">
        <v>61.51</v>
      </c>
      <c r="H126" t="n">
        <v>1</v>
      </c>
      <c r="I126" t="n">
        <v>4</v>
      </c>
      <c r="J126" t="n">
        <v>307.21</v>
      </c>
      <c r="K126" t="n">
        <v>60.56</v>
      </c>
      <c r="L126" t="n">
        <v>17.25</v>
      </c>
      <c r="M126" t="n">
        <v>2</v>
      </c>
      <c r="N126" t="n">
        <v>89.40000000000001</v>
      </c>
      <c r="O126" t="n">
        <v>38123.01</v>
      </c>
      <c r="P126" t="n">
        <v>64.23</v>
      </c>
      <c r="Q126" t="n">
        <v>203.56</v>
      </c>
      <c r="R126" t="n">
        <v>15.91</v>
      </c>
      <c r="S126" t="n">
        <v>13.05</v>
      </c>
      <c r="T126" t="n">
        <v>1138.32</v>
      </c>
      <c r="U126" t="n">
        <v>0.82</v>
      </c>
      <c r="V126" t="n">
        <v>0.91</v>
      </c>
      <c r="W126" t="n">
        <v>0.06</v>
      </c>
      <c r="X126" t="n">
        <v>0.06</v>
      </c>
      <c r="Y126" t="n">
        <v>1</v>
      </c>
      <c r="Z126" t="n">
        <v>10</v>
      </c>
    </row>
    <row r="127">
      <c r="A127" t="n">
        <v>66</v>
      </c>
      <c r="B127" t="n">
        <v>140</v>
      </c>
      <c r="C127" t="inlineStr">
        <is>
          <t xml:space="preserve">CONCLUIDO	</t>
        </is>
      </c>
      <c r="D127" t="n">
        <v>13.8712</v>
      </c>
      <c r="E127" t="n">
        <v>7.21</v>
      </c>
      <c r="F127" t="n">
        <v>4.1</v>
      </c>
      <c r="G127" t="n">
        <v>61.49</v>
      </c>
      <c r="H127" t="n">
        <v>1.01</v>
      </c>
      <c r="I127" t="n">
        <v>4</v>
      </c>
      <c r="J127" t="n">
        <v>307.75</v>
      </c>
      <c r="K127" t="n">
        <v>60.56</v>
      </c>
      <c r="L127" t="n">
        <v>17.5</v>
      </c>
      <c r="M127" t="n">
        <v>2</v>
      </c>
      <c r="N127" t="n">
        <v>89.69</v>
      </c>
      <c r="O127" t="n">
        <v>38189.58</v>
      </c>
      <c r="P127" t="n">
        <v>64.14</v>
      </c>
      <c r="Q127" t="n">
        <v>203.56</v>
      </c>
      <c r="R127" t="n">
        <v>15.87</v>
      </c>
      <c r="S127" t="n">
        <v>13.05</v>
      </c>
      <c r="T127" t="n">
        <v>1120.43</v>
      </c>
      <c r="U127" t="n">
        <v>0.82</v>
      </c>
      <c r="V127" t="n">
        <v>0.91</v>
      </c>
      <c r="W127" t="n">
        <v>0.06</v>
      </c>
      <c r="X127" t="n">
        <v>0.06</v>
      </c>
      <c r="Y127" t="n">
        <v>1</v>
      </c>
      <c r="Z127" t="n">
        <v>10</v>
      </c>
    </row>
    <row r="128">
      <c r="A128" t="n">
        <v>67</v>
      </c>
      <c r="B128" t="n">
        <v>140</v>
      </c>
      <c r="C128" t="inlineStr">
        <is>
          <t xml:space="preserve">CONCLUIDO	</t>
        </is>
      </c>
      <c r="D128" t="n">
        <v>13.8654</v>
      </c>
      <c r="E128" t="n">
        <v>7.21</v>
      </c>
      <c r="F128" t="n">
        <v>4.1</v>
      </c>
      <c r="G128" t="n">
        <v>61.53</v>
      </c>
      <c r="H128" t="n">
        <v>1.03</v>
      </c>
      <c r="I128" t="n">
        <v>4</v>
      </c>
      <c r="J128" t="n">
        <v>308.29</v>
      </c>
      <c r="K128" t="n">
        <v>60.56</v>
      </c>
      <c r="L128" t="n">
        <v>17.75</v>
      </c>
      <c r="M128" t="n">
        <v>2</v>
      </c>
      <c r="N128" t="n">
        <v>89.98</v>
      </c>
      <c r="O128" t="n">
        <v>38256.26</v>
      </c>
      <c r="P128" t="n">
        <v>64.19</v>
      </c>
      <c r="Q128" t="n">
        <v>203.56</v>
      </c>
      <c r="R128" t="n">
        <v>15.95</v>
      </c>
      <c r="S128" t="n">
        <v>13.05</v>
      </c>
      <c r="T128" t="n">
        <v>1161.84</v>
      </c>
      <c r="U128" t="n">
        <v>0.82</v>
      </c>
      <c r="V128" t="n">
        <v>0.91</v>
      </c>
      <c r="W128" t="n">
        <v>0.06</v>
      </c>
      <c r="X128" t="n">
        <v>0.06</v>
      </c>
      <c r="Y128" t="n">
        <v>1</v>
      </c>
      <c r="Z128" t="n">
        <v>10</v>
      </c>
    </row>
    <row r="129">
      <c r="A129" t="n">
        <v>68</v>
      </c>
      <c r="B129" t="n">
        <v>140</v>
      </c>
      <c r="C129" t="inlineStr">
        <is>
          <t xml:space="preserve">CONCLUIDO	</t>
        </is>
      </c>
      <c r="D129" t="n">
        <v>13.8857</v>
      </c>
      <c r="E129" t="n">
        <v>7.2</v>
      </c>
      <c r="F129" t="n">
        <v>4.09</v>
      </c>
      <c r="G129" t="n">
        <v>61.38</v>
      </c>
      <c r="H129" t="n">
        <v>1.04</v>
      </c>
      <c r="I129" t="n">
        <v>4</v>
      </c>
      <c r="J129" t="n">
        <v>308.83</v>
      </c>
      <c r="K129" t="n">
        <v>60.56</v>
      </c>
      <c r="L129" t="n">
        <v>18</v>
      </c>
      <c r="M129" t="n">
        <v>2</v>
      </c>
      <c r="N129" t="n">
        <v>90.27</v>
      </c>
      <c r="O129" t="n">
        <v>38323.08</v>
      </c>
      <c r="P129" t="n">
        <v>63.89</v>
      </c>
      <c r="Q129" t="n">
        <v>203.56</v>
      </c>
      <c r="R129" t="n">
        <v>15.55</v>
      </c>
      <c r="S129" t="n">
        <v>13.05</v>
      </c>
      <c r="T129" t="n">
        <v>961.92</v>
      </c>
      <c r="U129" t="n">
        <v>0.84</v>
      </c>
      <c r="V129" t="n">
        <v>0.91</v>
      </c>
      <c r="W129" t="n">
        <v>0.06</v>
      </c>
      <c r="X129" t="n">
        <v>0.05</v>
      </c>
      <c r="Y129" t="n">
        <v>1</v>
      </c>
      <c r="Z129" t="n">
        <v>10</v>
      </c>
    </row>
    <row r="130">
      <c r="A130" t="n">
        <v>69</v>
      </c>
      <c r="B130" t="n">
        <v>140</v>
      </c>
      <c r="C130" t="inlineStr">
        <is>
          <t xml:space="preserve">CONCLUIDO	</t>
        </is>
      </c>
      <c r="D130" t="n">
        <v>13.8964</v>
      </c>
      <c r="E130" t="n">
        <v>7.2</v>
      </c>
      <c r="F130" t="n">
        <v>4.09</v>
      </c>
      <c r="G130" t="n">
        <v>61.29</v>
      </c>
      <c r="H130" t="n">
        <v>1.05</v>
      </c>
      <c r="I130" t="n">
        <v>4</v>
      </c>
      <c r="J130" t="n">
        <v>309.37</v>
      </c>
      <c r="K130" t="n">
        <v>60.56</v>
      </c>
      <c r="L130" t="n">
        <v>18.25</v>
      </c>
      <c r="M130" t="n">
        <v>2</v>
      </c>
      <c r="N130" t="n">
        <v>90.56999999999999</v>
      </c>
      <c r="O130" t="n">
        <v>38390.02</v>
      </c>
      <c r="P130" t="n">
        <v>63.7</v>
      </c>
      <c r="Q130" t="n">
        <v>203.56</v>
      </c>
      <c r="R130" t="n">
        <v>15.44</v>
      </c>
      <c r="S130" t="n">
        <v>13.05</v>
      </c>
      <c r="T130" t="n">
        <v>907</v>
      </c>
      <c r="U130" t="n">
        <v>0.84</v>
      </c>
      <c r="V130" t="n">
        <v>0.91</v>
      </c>
      <c r="W130" t="n">
        <v>0.06</v>
      </c>
      <c r="X130" t="n">
        <v>0.05</v>
      </c>
      <c r="Y130" t="n">
        <v>1</v>
      </c>
      <c r="Z130" t="n">
        <v>10</v>
      </c>
    </row>
    <row r="131">
      <c r="A131" t="n">
        <v>70</v>
      </c>
      <c r="B131" t="n">
        <v>140</v>
      </c>
      <c r="C131" t="inlineStr">
        <is>
          <t xml:space="preserve">CONCLUIDO	</t>
        </is>
      </c>
      <c r="D131" t="n">
        <v>13.8884</v>
      </c>
      <c r="E131" t="n">
        <v>7.2</v>
      </c>
      <c r="F131" t="n">
        <v>4.09</v>
      </c>
      <c r="G131" t="n">
        <v>61.35</v>
      </c>
      <c r="H131" t="n">
        <v>1.06</v>
      </c>
      <c r="I131" t="n">
        <v>4</v>
      </c>
      <c r="J131" t="n">
        <v>309.91</v>
      </c>
      <c r="K131" t="n">
        <v>60.56</v>
      </c>
      <c r="L131" t="n">
        <v>18.5</v>
      </c>
      <c r="M131" t="n">
        <v>2</v>
      </c>
      <c r="N131" t="n">
        <v>90.86</v>
      </c>
      <c r="O131" t="n">
        <v>38457.09</v>
      </c>
      <c r="P131" t="n">
        <v>63.64</v>
      </c>
      <c r="Q131" t="n">
        <v>203.56</v>
      </c>
      <c r="R131" t="n">
        <v>15.58</v>
      </c>
      <c r="S131" t="n">
        <v>13.05</v>
      </c>
      <c r="T131" t="n">
        <v>972.86</v>
      </c>
      <c r="U131" t="n">
        <v>0.84</v>
      </c>
      <c r="V131" t="n">
        <v>0.91</v>
      </c>
      <c r="W131" t="n">
        <v>0.06</v>
      </c>
      <c r="X131" t="n">
        <v>0.05</v>
      </c>
      <c r="Y131" t="n">
        <v>1</v>
      </c>
      <c r="Z131" t="n">
        <v>10</v>
      </c>
    </row>
    <row r="132">
      <c r="A132" t="n">
        <v>71</v>
      </c>
      <c r="B132" t="n">
        <v>140</v>
      </c>
      <c r="C132" t="inlineStr">
        <is>
          <t xml:space="preserve">CONCLUIDO	</t>
        </is>
      </c>
      <c r="D132" t="n">
        <v>13.8766</v>
      </c>
      <c r="E132" t="n">
        <v>7.21</v>
      </c>
      <c r="F132" t="n">
        <v>4.1</v>
      </c>
      <c r="G132" t="n">
        <v>61.45</v>
      </c>
      <c r="H132" t="n">
        <v>1.08</v>
      </c>
      <c r="I132" t="n">
        <v>4</v>
      </c>
      <c r="J132" t="n">
        <v>310.46</v>
      </c>
      <c r="K132" t="n">
        <v>60.56</v>
      </c>
      <c r="L132" t="n">
        <v>18.75</v>
      </c>
      <c r="M132" t="n">
        <v>2</v>
      </c>
      <c r="N132" t="n">
        <v>91.16</v>
      </c>
      <c r="O132" t="n">
        <v>38524.29</v>
      </c>
      <c r="P132" t="n">
        <v>63.88</v>
      </c>
      <c r="Q132" t="n">
        <v>203.58</v>
      </c>
      <c r="R132" t="n">
        <v>15.79</v>
      </c>
      <c r="S132" t="n">
        <v>13.05</v>
      </c>
      <c r="T132" t="n">
        <v>1081.96</v>
      </c>
      <c r="U132" t="n">
        <v>0.83</v>
      </c>
      <c r="V132" t="n">
        <v>0.91</v>
      </c>
      <c r="W132" t="n">
        <v>0.06</v>
      </c>
      <c r="X132" t="n">
        <v>0.06</v>
      </c>
      <c r="Y132" t="n">
        <v>1</v>
      </c>
      <c r="Z132" t="n">
        <v>10</v>
      </c>
    </row>
    <row r="133">
      <c r="A133" t="n">
        <v>72</v>
      </c>
      <c r="B133" t="n">
        <v>140</v>
      </c>
      <c r="C133" t="inlineStr">
        <is>
          <t xml:space="preserve">CONCLUIDO	</t>
        </is>
      </c>
      <c r="D133" t="n">
        <v>13.86</v>
      </c>
      <c r="E133" t="n">
        <v>7.22</v>
      </c>
      <c r="F133" t="n">
        <v>4.11</v>
      </c>
      <c r="G133" t="n">
        <v>61.58</v>
      </c>
      <c r="H133" t="n">
        <v>1.09</v>
      </c>
      <c r="I133" t="n">
        <v>4</v>
      </c>
      <c r="J133" t="n">
        <v>311.01</v>
      </c>
      <c r="K133" t="n">
        <v>60.56</v>
      </c>
      <c r="L133" t="n">
        <v>19</v>
      </c>
      <c r="M133" t="n">
        <v>2</v>
      </c>
      <c r="N133" t="n">
        <v>91.45</v>
      </c>
      <c r="O133" t="n">
        <v>38591.62</v>
      </c>
      <c r="P133" t="n">
        <v>63.86</v>
      </c>
      <c r="Q133" t="n">
        <v>203.56</v>
      </c>
      <c r="R133" t="n">
        <v>16.08</v>
      </c>
      <c r="S133" t="n">
        <v>13.05</v>
      </c>
      <c r="T133" t="n">
        <v>1222.75</v>
      </c>
      <c r="U133" t="n">
        <v>0.8100000000000001</v>
      </c>
      <c r="V133" t="n">
        <v>0.91</v>
      </c>
      <c r="W133" t="n">
        <v>0.06</v>
      </c>
      <c r="X133" t="n">
        <v>0.06</v>
      </c>
      <c r="Y133" t="n">
        <v>1</v>
      </c>
      <c r="Z133" t="n">
        <v>10</v>
      </c>
    </row>
    <row r="134">
      <c r="A134" t="n">
        <v>73</v>
      </c>
      <c r="B134" t="n">
        <v>140</v>
      </c>
      <c r="C134" t="inlineStr">
        <is>
          <t xml:space="preserve">CONCLUIDO	</t>
        </is>
      </c>
      <c r="D134" t="n">
        <v>13.8659</v>
      </c>
      <c r="E134" t="n">
        <v>7.21</v>
      </c>
      <c r="F134" t="n">
        <v>4.1</v>
      </c>
      <c r="G134" t="n">
        <v>61.53</v>
      </c>
      <c r="H134" t="n">
        <v>1.1</v>
      </c>
      <c r="I134" t="n">
        <v>4</v>
      </c>
      <c r="J134" t="n">
        <v>311.55</v>
      </c>
      <c r="K134" t="n">
        <v>60.56</v>
      </c>
      <c r="L134" t="n">
        <v>19.25</v>
      </c>
      <c r="M134" t="n">
        <v>2</v>
      </c>
      <c r="N134" t="n">
        <v>91.75</v>
      </c>
      <c r="O134" t="n">
        <v>38659.08</v>
      </c>
      <c r="P134" t="n">
        <v>63.56</v>
      </c>
      <c r="Q134" t="n">
        <v>203.56</v>
      </c>
      <c r="R134" t="n">
        <v>15.98</v>
      </c>
      <c r="S134" t="n">
        <v>13.05</v>
      </c>
      <c r="T134" t="n">
        <v>1176.96</v>
      </c>
      <c r="U134" t="n">
        <v>0.82</v>
      </c>
      <c r="V134" t="n">
        <v>0.91</v>
      </c>
      <c r="W134" t="n">
        <v>0.06</v>
      </c>
      <c r="X134" t="n">
        <v>0.06</v>
      </c>
      <c r="Y134" t="n">
        <v>1</v>
      </c>
      <c r="Z134" t="n">
        <v>10</v>
      </c>
    </row>
    <row r="135">
      <c r="A135" t="n">
        <v>74</v>
      </c>
      <c r="B135" t="n">
        <v>140</v>
      </c>
      <c r="C135" t="inlineStr">
        <is>
          <t xml:space="preserve">CONCLUIDO	</t>
        </is>
      </c>
      <c r="D135" t="n">
        <v>13.8638</v>
      </c>
      <c r="E135" t="n">
        <v>7.21</v>
      </c>
      <c r="F135" t="n">
        <v>4.1</v>
      </c>
      <c r="G135" t="n">
        <v>61.55</v>
      </c>
      <c r="H135" t="n">
        <v>1.11</v>
      </c>
      <c r="I135" t="n">
        <v>4</v>
      </c>
      <c r="J135" t="n">
        <v>312.1</v>
      </c>
      <c r="K135" t="n">
        <v>60.56</v>
      </c>
      <c r="L135" t="n">
        <v>19.5</v>
      </c>
      <c r="M135" t="n">
        <v>2</v>
      </c>
      <c r="N135" t="n">
        <v>92.05</v>
      </c>
      <c r="O135" t="n">
        <v>38726.8</v>
      </c>
      <c r="P135" t="n">
        <v>63.42</v>
      </c>
      <c r="Q135" t="n">
        <v>203.56</v>
      </c>
      <c r="R135" t="n">
        <v>16.02</v>
      </c>
      <c r="S135" t="n">
        <v>13.05</v>
      </c>
      <c r="T135" t="n">
        <v>1193.6</v>
      </c>
      <c r="U135" t="n">
        <v>0.8100000000000001</v>
      </c>
      <c r="V135" t="n">
        <v>0.91</v>
      </c>
      <c r="W135" t="n">
        <v>0.06</v>
      </c>
      <c r="X135" t="n">
        <v>0.06</v>
      </c>
      <c r="Y135" t="n">
        <v>1</v>
      </c>
      <c r="Z135" t="n">
        <v>10</v>
      </c>
    </row>
    <row r="136">
      <c r="A136" t="n">
        <v>75</v>
      </c>
      <c r="B136" t="n">
        <v>140</v>
      </c>
      <c r="C136" t="inlineStr">
        <is>
          <t xml:space="preserve">CONCLUIDO	</t>
        </is>
      </c>
      <c r="D136" t="n">
        <v>13.867</v>
      </c>
      <c r="E136" t="n">
        <v>7.21</v>
      </c>
      <c r="F136" t="n">
        <v>4.1</v>
      </c>
      <c r="G136" t="n">
        <v>61.52</v>
      </c>
      <c r="H136" t="n">
        <v>1.13</v>
      </c>
      <c r="I136" t="n">
        <v>4</v>
      </c>
      <c r="J136" t="n">
        <v>312.65</v>
      </c>
      <c r="K136" t="n">
        <v>60.56</v>
      </c>
      <c r="L136" t="n">
        <v>19.75</v>
      </c>
      <c r="M136" t="n">
        <v>2</v>
      </c>
      <c r="N136" t="n">
        <v>92.34999999999999</v>
      </c>
      <c r="O136" t="n">
        <v>38794.53</v>
      </c>
      <c r="P136" t="n">
        <v>63.28</v>
      </c>
      <c r="Q136" t="n">
        <v>203.56</v>
      </c>
      <c r="R136" t="n">
        <v>15.93</v>
      </c>
      <c r="S136" t="n">
        <v>13.05</v>
      </c>
      <c r="T136" t="n">
        <v>1149.75</v>
      </c>
      <c r="U136" t="n">
        <v>0.82</v>
      </c>
      <c r="V136" t="n">
        <v>0.91</v>
      </c>
      <c r="W136" t="n">
        <v>0.06</v>
      </c>
      <c r="X136" t="n">
        <v>0.06</v>
      </c>
      <c r="Y136" t="n">
        <v>1</v>
      </c>
      <c r="Z136" t="n">
        <v>10</v>
      </c>
    </row>
    <row r="137">
      <c r="A137" t="n">
        <v>76</v>
      </c>
      <c r="B137" t="n">
        <v>140</v>
      </c>
      <c r="C137" t="inlineStr">
        <is>
          <t xml:space="preserve">CONCLUIDO	</t>
        </is>
      </c>
      <c r="D137" t="n">
        <v>13.8621</v>
      </c>
      <c r="E137" t="n">
        <v>7.21</v>
      </c>
      <c r="F137" t="n">
        <v>4.1</v>
      </c>
      <c r="G137" t="n">
        <v>61.56</v>
      </c>
      <c r="H137" t="n">
        <v>1.14</v>
      </c>
      <c r="I137" t="n">
        <v>4</v>
      </c>
      <c r="J137" t="n">
        <v>313.2</v>
      </c>
      <c r="K137" t="n">
        <v>60.56</v>
      </c>
      <c r="L137" t="n">
        <v>20</v>
      </c>
      <c r="M137" t="n">
        <v>2</v>
      </c>
      <c r="N137" t="n">
        <v>92.65000000000001</v>
      </c>
      <c r="O137" t="n">
        <v>38862.4</v>
      </c>
      <c r="P137" t="n">
        <v>63.07</v>
      </c>
      <c r="Q137" t="n">
        <v>203.56</v>
      </c>
      <c r="R137" t="n">
        <v>16</v>
      </c>
      <c r="S137" t="n">
        <v>13.05</v>
      </c>
      <c r="T137" t="n">
        <v>1185.55</v>
      </c>
      <c r="U137" t="n">
        <v>0.82</v>
      </c>
      <c r="V137" t="n">
        <v>0.91</v>
      </c>
      <c r="W137" t="n">
        <v>0.06</v>
      </c>
      <c r="X137" t="n">
        <v>0.06</v>
      </c>
      <c r="Y137" t="n">
        <v>1</v>
      </c>
      <c r="Z137" t="n">
        <v>10</v>
      </c>
    </row>
    <row r="138">
      <c r="A138" t="n">
        <v>77</v>
      </c>
      <c r="B138" t="n">
        <v>140</v>
      </c>
      <c r="C138" t="inlineStr">
        <is>
          <t xml:space="preserve">CONCLUIDO	</t>
        </is>
      </c>
      <c r="D138" t="n">
        <v>13.876</v>
      </c>
      <c r="E138" t="n">
        <v>7.21</v>
      </c>
      <c r="F138" t="n">
        <v>4.1</v>
      </c>
      <c r="G138" t="n">
        <v>61.45</v>
      </c>
      <c r="H138" t="n">
        <v>1.15</v>
      </c>
      <c r="I138" t="n">
        <v>4</v>
      </c>
      <c r="J138" t="n">
        <v>313.75</v>
      </c>
      <c r="K138" t="n">
        <v>60.56</v>
      </c>
      <c r="L138" t="n">
        <v>20.25</v>
      </c>
      <c r="M138" t="n">
        <v>2</v>
      </c>
      <c r="N138" t="n">
        <v>92.95</v>
      </c>
      <c r="O138" t="n">
        <v>38930.39</v>
      </c>
      <c r="P138" t="n">
        <v>62.71</v>
      </c>
      <c r="Q138" t="n">
        <v>203.56</v>
      </c>
      <c r="R138" t="n">
        <v>15.73</v>
      </c>
      <c r="S138" t="n">
        <v>13.05</v>
      </c>
      <c r="T138" t="n">
        <v>1051.46</v>
      </c>
      <c r="U138" t="n">
        <v>0.83</v>
      </c>
      <c r="V138" t="n">
        <v>0.91</v>
      </c>
      <c r="W138" t="n">
        <v>0.06</v>
      </c>
      <c r="X138" t="n">
        <v>0.06</v>
      </c>
      <c r="Y138" t="n">
        <v>1</v>
      </c>
      <c r="Z138" t="n">
        <v>10</v>
      </c>
    </row>
    <row r="139">
      <c r="A139" t="n">
        <v>78</v>
      </c>
      <c r="B139" t="n">
        <v>140</v>
      </c>
      <c r="C139" t="inlineStr">
        <is>
          <t xml:space="preserve">CONCLUIDO	</t>
        </is>
      </c>
      <c r="D139" t="n">
        <v>13.8867</v>
      </c>
      <c r="E139" t="n">
        <v>7.2</v>
      </c>
      <c r="F139" t="n">
        <v>4.09</v>
      </c>
      <c r="G139" t="n">
        <v>61.37</v>
      </c>
      <c r="H139" t="n">
        <v>1.16</v>
      </c>
      <c r="I139" t="n">
        <v>4</v>
      </c>
      <c r="J139" t="n">
        <v>314.3</v>
      </c>
      <c r="K139" t="n">
        <v>60.56</v>
      </c>
      <c r="L139" t="n">
        <v>20.5</v>
      </c>
      <c r="M139" t="n">
        <v>2</v>
      </c>
      <c r="N139" t="n">
        <v>93.25</v>
      </c>
      <c r="O139" t="n">
        <v>38998.53</v>
      </c>
      <c r="P139" t="n">
        <v>62.33</v>
      </c>
      <c r="Q139" t="n">
        <v>203.56</v>
      </c>
      <c r="R139" t="n">
        <v>15.58</v>
      </c>
      <c r="S139" t="n">
        <v>13.05</v>
      </c>
      <c r="T139" t="n">
        <v>976.1900000000001</v>
      </c>
      <c r="U139" t="n">
        <v>0.84</v>
      </c>
      <c r="V139" t="n">
        <v>0.91</v>
      </c>
      <c r="W139" t="n">
        <v>0.06</v>
      </c>
      <c r="X139" t="n">
        <v>0.05</v>
      </c>
      <c r="Y139" t="n">
        <v>1</v>
      </c>
      <c r="Z139" t="n">
        <v>10</v>
      </c>
    </row>
    <row r="140">
      <c r="A140" t="n">
        <v>79</v>
      </c>
      <c r="B140" t="n">
        <v>140</v>
      </c>
      <c r="C140" t="inlineStr">
        <is>
          <t xml:space="preserve">CONCLUIDO	</t>
        </is>
      </c>
      <c r="D140" t="n">
        <v>13.8825</v>
      </c>
      <c r="E140" t="n">
        <v>7.2</v>
      </c>
      <c r="F140" t="n">
        <v>4.09</v>
      </c>
      <c r="G140" t="n">
        <v>61.4</v>
      </c>
      <c r="H140" t="n">
        <v>1.17</v>
      </c>
      <c r="I140" t="n">
        <v>4</v>
      </c>
      <c r="J140" t="n">
        <v>314.86</v>
      </c>
      <c r="K140" t="n">
        <v>60.56</v>
      </c>
      <c r="L140" t="n">
        <v>20.75</v>
      </c>
      <c r="M140" t="n">
        <v>2</v>
      </c>
      <c r="N140" t="n">
        <v>93.55</v>
      </c>
      <c r="O140" t="n">
        <v>39066.8</v>
      </c>
      <c r="P140" t="n">
        <v>62.07</v>
      </c>
      <c r="Q140" t="n">
        <v>203.56</v>
      </c>
      <c r="R140" t="n">
        <v>15.69</v>
      </c>
      <c r="S140" t="n">
        <v>13.05</v>
      </c>
      <c r="T140" t="n">
        <v>1031.78</v>
      </c>
      <c r="U140" t="n">
        <v>0.83</v>
      </c>
      <c r="V140" t="n">
        <v>0.91</v>
      </c>
      <c r="W140" t="n">
        <v>0.06</v>
      </c>
      <c r="X140" t="n">
        <v>0.05</v>
      </c>
      <c r="Y140" t="n">
        <v>1</v>
      </c>
      <c r="Z140" t="n">
        <v>10</v>
      </c>
    </row>
    <row r="141">
      <c r="A141" t="n">
        <v>80</v>
      </c>
      <c r="B141" t="n">
        <v>140</v>
      </c>
      <c r="C141" t="inlineStr">
        <is>
          <t xml:space="preserve">CONCLUIDO	</t>
        </is>
      </c>
      <c r="D141" t="n">
        <v>13.8675</v>
      </c>
      <c r="E141" t="n">
        <v>7.21</v>
      </c>
      <c r="F141" t="n">
        <v>4.1</v>
      </c>
      <c r="G141" t="n">
        <v>61.52</v>
      </c>
      <c r="H141" t="n">
        <v>1.19</v>
      </c>
      <c r="I141" t="n">
        <v>4</v>
      </c>
      <c r="J141" t="n">
        <v>315.41</v>
      </c>
      <c r="K141" t="n">
        <v>60.56</v>
      </c>
      <c r="L141" t="n">
        <v>21</v>
      </c>
      <c r="M141" t="n">
        <v>2</v>
      </c>
      <c r="N141" t="n">
        <v>93.86</v>
      </c>
      <c r="O141" t="n">
        <v>39135.2</v>
      </c>
      <c r="P141" t="n">
        <v>61.87</v>
      </c>
      <c r="Q141" t="n">
        <v>203.56</v>
      </c>
      <c r="R141" t="n">
        <v>15.97</v>
      </c>
      <c r="S141" t="n">
        <v>13.05</v>
      </c>
      <c r="T141" t="n">
        <v>1171.93</v>
      </c>
      <c r="U141" t="n">
        <v>0.82</v>
      </c>
      <c r="V141" t="n">
        <v>0.91</v>
      </c>
      <c r="W141" t="n">
        <v>0.06</v>
      </c>
      <c r="X141" t="n">
        <v>0.06</v>
      </c>
      <c r="Y141" t="n">
        <v>1</v>
      </c>
      <c r="Z141" t="n">
        <v>10</v>
      </c>
    </row>
    <row r="142">
      <c r="A142" t="n">
        <v>81</v>
      </c>
      <c r="B142" t="n">
        <v>140</v>
      </c>
      <c r="C142" t="inlineStr">
        <is>
          <t xml:space="preserve">CONCLUIDO	</t>
        </is>
      </c>
      <c r="D142" t="n">
        <v>13.8557</v>
      </c>
      <c r="E142" t="n">
        <v>7.22</v>
      </c>
      <c r="F142" t="n">
        <v>4.11</v>
      </c>
      <c r="G142" t="n">
        <v>61.61</v>
      </c>
      <c r="H142" t="n">
        <v>1.2</v>
      </c>
      <c r="I142" t="n">
        <v>4</v>
      </c>
      <c r="J142" t="n">
        <v>315.97</v>
      </c>
      <c r="K142" t="n">
        <v>60.56</v>
      </c>
      <c r="L142" t="n">
        <v>21.25</v>
      </c>
      <c r="M142" t="n">
        <v>2</v>
      </c>
      <c r="N142" t="n">
        <v>94.16</v>
      </c>
      <c r="O142" t="n">
        <v>39203.74</v>
      </c>
      <c r="P142" t="n">
        <v>61.75</v>
      </c>
      <c r="Q142" t="n">
        <v>203.56</v>
      </c>
      <c r="R142" t="n">
        <v>16.14</v>
      </c>
      <c r="S142" t="n">
        <v>13.05</v>
      </c>
      <c r="T142" t="n">
        <v>1253.99</v>
      </c>
      <c r="U142" t="n">
        <v>0.8100000000000001</v>
      </c>
      <c r="V142" t="n">
        <v>0.91</v>
      </c>
      <c r="W142" t="n">
        <v>0.06</v>
      </c>
      <c r="X142" t="n">
        <v>0.07000000000000001</v>
      </c>
      <c r="Y142" t="n">
        <v>1</v>
      </c>
      <c r="Z142" t="n">
        <v>10</v>
      </c>
    </row>
    <row r="143">
      <c r="A143" t="n">
        <v>82</v>
      </c>
      <c r="B143" t="n">
        <v>140</v>
      </c>
      <c r="C143" t="inlineStr">
        <is>
          <t xml:space="preserve">CONCLUIDO	</t>
        </is>
      </c>
      <c r="D143" t="n">
        <v>13.8579</v>
      </c>
      <c r="E143" t="n">
        <v>7.22</v>
      </c>
      <c r="F143" t="n">
        <v>4.11</v>
      </c>
      <c r="G143" t="n">
        <v>61.59</v>
      </c>
      <c r="H143" t="n">
        <v>1.21</v>
      </c>
      <c r="I143" t="n">
        <v>4</v>
      </c>
      <c r="J143" t="n">
        <v>316.53</v>
      </c>
      <c r="K143" t="n">
        <v>60.56</v>
      </c>
      <c r="L143" t="n">
        <v>21.5</v>
      </c>
      <c r="M143" t="n">
        <v>2</v>
      </c>
      <c r="N143" t="n">
        <v>94.47</v>
      </c>
      <c r="O143" t="n">
        <v>39272.42</v>
      </c>
      <c r="P143" t="n">
        <v>61.48</v>
      </c>
      <c r="Q143" t="n">
        <v>203.56</v>
      </c>
      <c r="R143" t="n">
        <v>16.11</v>
      </c>
      <c r="S143" t="n">
        <v>13.05</v>
      </c>
      <c r="T143" t="n">
        <v>1238.17</v>
      </c>
      <c r="U143" t="n">
        <v>0.8100000000000001</v>
      </c>
      <c r="V143" t="n">
        <v>0.91</v>
      </c>
      <c r="W143" t="n">
        <v>0.06</v>
      </c>
      <c r="X143" t="n">
        <v>0.07000000000000001</v>
      </c>
      <c r="Y143" t="n">
        <v>1</v>
      </c>
      <c r="Z143" t="n">
        <v>10</v>
      </c>
    </row>
    <row r="144">
      <c r="A144" t="n">
        <v>83</v>
      </c>
      <c r="B144" t="n">
        <v>140</v>
      </c>
      <c r="C144" t="inlineStr">
        <is>
          <t xml:space="preserve">CONCLUIDO	</t>
        </is>
      </c>
      <c r="D144" t="n">
        <v>14.0083</v>
      </c>
      <c r="E144" t="n">
        <v>7.14</v>
      </c>
      <c r="F144" t="n">
        <v>4.08</v>
      </c>
      <c r="G144" t="n">
        <v>81.62</v>
      </c>
      <c r="H144" t="n">
        <v>1.22</v>
      </c>
      <c r="I144" t="n">
        <v>3</v>
      </c>
      <c r="J144" t="n">
        <v>317.08</v>
      </c>
      <c r="K144" t="n">
        <v>60.56</v>
      </c>
      <c r="L144" t="n">
        <v>21.75</v>
      </c>
      <c r="M144" t="n">
        <v>1</v>
      </c>
      <c r="N144" t="n">
        <v>94.78</v>
      </c>
      <c r="O144" t="n">
        <v>39341.24</v>
      </c>
      <c r="P144" t="n">
        <v>60.71</v>
      </c>
      <c r="Q144" t="n">
        <v>203.56</v>
      </c>
      <c r="R144" t="n">
        <v>15.28</v>
      </c>
      <c r="S144" t="n">
        <v>13.05</v>
      </c>
      <c r="T144" t="n">
        <v>828.08</v>
      </c>
      <c r="U144" t="n">
        <v>0.85</v>
      </c>
      <c r="V144" t="n">
        <v>0.92</v>
      </c>
      <c r="W144" t="n">
        <v>0.06</v>
      </c>
      <c r="X144" t="n">
        <v>0.04</v>
      </c>
      <c r="Y144" t="n">
        <v>1</v>
      </c>
      <c r="Z144" t="n">
        <v>10</v>
      </c>
    </row>
    <row r="145">
      <c r="A145" t="n">
        <v>84</v>
      </c>
      <c r="B145" t="n">
        <v>140</v>
      </c>
      <c r="C145" t="inlineStr">
        <is>
          <t xml:space="preserve">CONCLUIDO	</t>
        </is>
      </c>
      <c r="D145" t="n">
        <v>14.0181</v>
      </c>
      <c r="E145" t="n">
        <v>7.13</v>
      </c>
      <c r="F145" t="n">
        <v>4.08</v>
      </c>
      <c r="G145" t="n">
        <v>81.52</v>
      </c>
      <c r="H145" t="n">
        <v>1.23</v>
      </c>
      <c r="I145" t="n">
        <v>3</v>
      </c>
      <c r="J145" t="n">
        <v>317.64</v>
      </c>
      <c r="K145" t="n">
        <v>60.56</v>
      </c>
      <c r="L145" t="n">
        <v>22</v>
      </c>
      <c r="M145" t="n">
        <v>1</v>
      </c>
      <c r="N145" t="n">
        <v>95.09</v>
      </c>
      <c r="O145" t="n">
        <v>39410.2</v>
      </c>
      <c r="P145" t="n">
        <v>60.84</v>
      </c>
      <c r="Q145" t="n">
        <v>203.56</v>
      </c>
      <c r="R145" t="n">
        <v>15.1</v>
      </c>
      <c r="S145" t="n">
        <v>13.05</v>
      </c>
      <c r="T145" t="n">
        <v>738.09</v>
      </c>
      <c r="U145" t="n">
        <v>0.86</v>
      </c>
      <c r="V145" t="n">
        <v>0.92</v>
      </c>
      <c r="W145" t="n">
        <v>0.06</v>
      </c>
      <c r="X145" t="n">
        <v>0.04</v>
      </c>
      <c r="Y145" t="n">
        <v>1</v>
      </c>
      <c r="Z145" t="n">
        <v>10</v>
      </c>
    </row>
    <row r="146">
      <c r="A146" t="n">
        <v>85</v>
      </c>
      <c r="B146" t="n">
        <v>140</v>
      </c>
      <c r="C146" t="inlineStr">
        <is>
          <t xml:space="preserve">CONCLUIDO	</t>
        </is>
      </c>
      <c r="D146" t="n">
        <v>14.0258</v>
      </c>
      <c r="E146" t="n">
        <v>7.13</v>
      </c>
      <c r="F146" t="n">
        <v>4.07</v>
      </c>
      <c r="G146" t="n">
        <v>81.44</v>
      </c>
      <c r="H146" t="n">
        <v>1.25</v>
      </c>
      <c r="I146" t="n">
        <v>3</v>
      </c>
      <c r="J146" t="n">
        <v>318.2</v>
      </c>
      <c r="K146" t="n">
        <v>60.56</v>
      </c>
      <c r="L146" t="n">
        <v>22.25</v>
      </c>
      <c r="M146" t="n">
        <v>1</v>
      </c>
      <c r="N146" t="n">
        <v>95.40000000000001</v>
      </c>
      <c r="O146" t="n">
        <v>39479.3</v>
      </c>
      <c r="P146" t="n">
        <v>60.88</v>
      </c>
      <c r="Q146" t="n">
        <v>203.56</v>
      </c>
      <c r="R146" t="n">
        <v>14.94</v>
      </c>
      <c r="S146" t="n">
        <v>13.05</v>
      </c>
      <c r="T146" t="n">
        <v>662.47</v>
      </c>
      <c r="U146" t="n">
        <v>0.87</v>
      </c>
      <c r="V146" t="n">
        <v>0.92</v>
      </c>
      <c r="W146" t="n">
        <v>0.06</v>
      </c>
      <c r="X146" t="n">
        <v>0.03</v>
      </c>
      <c r="Y146" t="n">
        <v>1</v>
      </c>
      <c r="Z146" t="n">
        <v>10</v>
      </c>
    </row>
    <row r="147">
      <c r="A147" t="n">
        <v>86</v>
      </c>
      <c r="B147" t="n">
        <v>140</v>
      </c>
      <c r="C147" t="inlineStr">
        <is>
          <t xml:space="preserve">CONCLUIDO	</t>
        </is>
      </c>
      <c r="D147" t="n">
        <v>14.0313</v>
      </c>
      <c r="E147" t="n">
        <v>7.13</v>
      </c>
      <c r="F147" t="n">
        <v>4.07</v>
      </c>
      <c r="G147" t="n">
        <v>81.38</v>
      </c>
      <c r="H147" t="n">
        <v>1.26</v>
      </c>
      <c r="I147" t="n">
        <v>3</v>
      </c>
      <c r="J147" t="n">
        <v>318.76</v>
      </c>
      <c r="K147" t="n">
        <v>60.56</v>
      </c>
      <c r="L147" t="n">
        <v>22.5</v>
      </c>
      <c r="M147" t="n">
        <v>1</v>
      </c>
      <c r="N147" t="n">
        <v>95.70999999999999</v>
      </c>
      <c r="O147" t="n">
        <v>39548.54</v>
      </c>
      <c r="P147" t="n">
        <v>60.94</v>
      </c>
      <c r="Q147" t="n">
        <v>203.56</v>
      </c>
      <c r="R147" t="n">
        <v>14.86</v>
      </c>
      <c r="S147" t="n">
        <v>13.05</v>
      </c>
      <c r="T147" t="n">
        <v>618</v>
      </c>
      <c r="U147" t="n">
        <v>0.88</v>
      </c>
      <c r="V147" t="n">
        <v>0.92</v>
      </c>
      <c r="W147" t="n">
        <v>0.06</v>
      </c>
      <c r="X147" t="n">
        <v>0.03</v>
      </c>
      <c r="Y147" t="n">
        <v>1</v>
      </c>
      <c r="Z147" t="n">
        <v>10</v>
      </c>
    </row>
    <row r="148">
      <c r="A148" t="n">
        <v>87</v>
      </c>
      <c r="B148" t="n">
        <v>140</v>
      </c>
      <c r="C148" t="inlineStr">
        <is>
          <t xml:space="preserve">CONCLUIDO	</t>
        </is>
      </c>
      <c r="D148" t="n">
        <v>14.0324</v>
      </c>
      <c r="E148" t="n">
        <v>7.13</v>
      </c>
      <c r="F148" t="n">
        <v>4.07</v>
      </c>
      <c r="G148" t="n">
        <v>81.37</v>
      </c>
      <c r="H148" t="n">
        <v>1.27</v>
      </c>
      <c r="I148" t="n">
        <v>3</v>
      </c>
      <c r="J148" t="n">
        <v>319.33</v>
      </c>
      <c r="K148" t="n">
        <v>60.56</v>
      </c>
      <c r="L148" t="n">
        <v>22.75</v>
      </c>
      <c r="M148" t="n">
        <v>1</v>
      </c>
      <c r="N148" t="n">
        <v>96.02</v>
      </c>
      <c r="O148" t="n">
        <v>39617.93</v>
      </c>
      <c r="P148" t="n">
        <v>61</v>
      </c>
      <c r="Q148" t="n">
        <v>203.56</v>
      </c>
      <c r="R148" t="n">
        <v>14.87</v>
      </c>
      <c r="S148" t="n">
        <v>13.05</v>
      </c>
      <c r="T148" t="n">
        <v>626.05</v>
      </c>
      <c r="U148" t="n">
        <v>0.88</v>
      </c>
      <c r="V148" t="n">
        <v>0.92</v>
      </c>
      <c r="W148" t="n">
        <v>0.06</v>
      </c>
      <c r="X148" t="n">
        <v>0.03</v>
      </c>
      <c r="Y148" t="n">
        <v>1</v>
      </c>
      <c r="Z148" t="n">
        <v>10</v>
      </c>
    </row>
    <row r="149">
      <c r="A149" t="n">
        <v>88</v>
      </c>
      <c r="B149" t="n">
        <v>140</v>
      </c>
      <c r="C149" t="inlineStr">
        <is>
          <t xml:space="preserve">CONCLUIDO	</t>
        </is>
      </c>
      <c r="D149" t="n">
        <v>14.0296</v>
      </c>
      <c r="E149" t="n">
        <v>7.13</v>
      </c>
      <c r="F149" t="n">
        <v>4.07</v>
      </c>
      <c r="G149" t="n">
        <v>81.40000000000001</v>
      </c>
      <c r="H149" t="n">
        <v>1.28</v>
      </c>
      <c r="I149" t="n">
        <v>3</v>
      </c>
      <c r="J149" t="n">
        <v>319.89</v>
      </c>
      <c r="K149" t="n">
        <v>60.56</v>
      </c>
      <c r="L149" t="n">
        <v>23</v>
      </c>
      <c r="M149" t="n">
        <v>1</v>
      </c>
      <c r="N149" t="n">
        <v>96.34</v>
      </c>
      <c r="O149" t="n">
        <v>39687.46</v>
      </c>
      <c r="P149" t="n">
        <v>61.31</v>
      </c>
      <c r="Q149" t="n">
        <v>203.56</v>
      </c>
      <c r="R149" t="n">
        <v>14.94</v>
      </c>
      <c r="S149" t="n">
        <v>13.05</v>
      </c>
      <c r="T149" t="n">
        <v>658.17</v>
      </c>
      <c r="U149" t="n">
        <v>0.87</v>
      </c>
      <c r="V149" t="n">
        <v>0.92</v>
      </c>
      <c r="W149" t="n">
        <v>0.06</v>
      </c>
      <c r="X149" t="n">
        <v>0.03</v>
      </c>
      <c r="Y149" t="n">
        <v>1</v>
      </c>
      <c r="Z149" t="n">
        <v>10</v>
      </c>
    </row>
    <row r="150">
      <c r="A150" t="n">
        <v>89</v>
      </c>
      <c r="B150" t="n">
        <v>140</v>
      </c>
      <c r="C150" t="inlineStr">
        <is>
          <t xml:space="preserve">CONCLUIDO	</t>
        </is>
      </c>
      <c r="D150" t="n">
        <v>14.0225</v>
      </c>
      <c r="E150" t="n">
        <v>7.13</v>
      </c>
      <c r="F150" t="n">
        <v>4.07</v>
      </c>
      <c r="G150" t="n">
        <v>81.47</v>
      </c>
      <c r="H150" t="n">
        <v>1.29</v>
      </c>
      <c r="I150" t="n">
        <v>3</v>
      </c>
      <c r="J150" t="n">
        <v>320.46</v>
      </c>
      <c r="K150" t="n">
        <v>60.56</v>
      </c>
      <c r="L150" t="n">
        <v>23.25</v>
      </c>
      <c r="M150" t="n">
        <v>1</v>
      </c>
      <c r="N150" t="n">
        <v>96.65000000000001</v>
      </c>
      <c r="O150" t="n">
        <v>39757.13</v>
      </c>
      <c r="P150" t="n">
        <v>61.4</v>
      </c>
      <c r="Q150" t="n">
        <v>203.56</v>
      </c>
      <c r="R150" t="n">
        <v>15.05</v>
      </c>
      <c r="S150" t="n">
        <v>13.05</v>
      </c>
      <c r="T150" t="n">
        <v>717.11</v>
      </c>
      <c r="U150" t="n">
        <v>0.87</v>
      </c>
      <c r="V150" t="n">
        <v>0.92</v>
      </c>
      <c r="W150" t="n">
        <v>0.06</v>
      </c>
      <c r="X150" t="n">
        <v>0.03</v>
      </c>
      <c r="Y150" t="n">
        <v>1</v>
      </c>
      <c r="Z150" t="n">
        <v>10</v>
      </c>
    </row>
    <row r="151">
      <c r="A151" t="n">
        <v>90</v>
      </c>
      <c r="B151" t="n">
        <v>140</v>
      </c>
      <c r="C151" t="inlineStr">
        <is>
          <t xml:space="preserve">CONCLUIDO	</t>
        </is>
      </c>
      <c r="D151" t="n">
        <v>14.0154</v>
      </c>
      <c r="E151" t="n">
        <v>7.14</v>
      </c>
      <c r="F151" t="n">
        <v>4.08</v>
      </c>
      <c r="G151" t="n">
        <v>81.54000000000001</v>
      </c>
      <c r="H151" t="n">
        <v>1.3</v>
      </c>
      <c r="I151" t="n">
        <v>3</v>
      </c>
      <c r="J151" t="n">
        <v>321.02</v>
      </c>
      <c r="K151" t="n">
        <v>60.56</v>
      </c>
      <c r="L151" t="n">
        <v>23.5</v>
      </c>
      <c r="M151" t="n">
        <v>1</v>
      </c>
      <c r="N151" t="n">
        <v>96.97</v>
      </c>
      <c r="O151" t="n">
        <v>39826.95</v>
      </c>
      <c r="P151" t="n">
        <v>61.47</v>
      </c>
      <c r="Q151" t="n">
        <v>203.56</v>
      </c>
      <c r="R151" t="n">
        <v>15.2</v>
      </c>
      <c r="S151" t="n">
        <v>13.05</v>
      </c>
      <c r="T151" t="n">
        <v>789.17</v>
      </c>
      <c r="U151" t="n">
        <v>0.86</v>
      </c>
      <c r="V151" t="n">
        <v>0.92</v>
      </c>
      <c r="W151" t="n">
        <v>0.06</v>
      </c>
      <c r="X151" t="n">
        <v>0.04</v>
      </c>
      <c r="Y151" t="n">
        <v>1</v>
      </c>
      <c r="Z151" t="n">
        <v>10</v>
      </c>
    </row>
    <row r="152">
      <c r="A152" t="n">
        <v>91</v>
      </c>
      <c r="B152" t="n">
        <v>140</v>
      </c>
      <c r="C152" t="inlineStr">
        <is>
          <t xml:space="preserve">CONCLUIDO	</t>
        </is>
      </c>
      <c r="D152" t="n">
        <v>14.0067</v>
      </c>
      <c r="E152" t="n">
        <v>7.14</v>
      </c>
      <c r="F152" t="n">
        <v>4.08</v>
      </c>
      <c r="G152" t="n">
        <v>81.63</v>
      </c>
      <c r="H152" t="n">
        <v>1.32</v>
      </c>
      <c r="I152" t="n">
        <v>3</v>
      </c>
      <c r="J152" t="n">
        <v>321.59</v>
      </c>
      <c r="K152" t="n">
        <v>60.56</v>
      </c>
      <c r="L152" t="n">
        <v>23.75</v>
      </c>
      <c r="M152" t="n">
        <v>1</v>
      </c>
      <c r="N152" t="n">
        <v>97.28</v>
      </c>
      <c r="O152" t="n">
        <v>39896.91</v>
      </c>
      <c r="P152" t="n">
        <v>61.59</v>
      </c>
      <c r="Q152" t="n">
        <v>203.56</v>
      </c>
      <c r="R152" t="n">
        <v>15.35</v>
      </c>
      <c r="S152" t="n">
        <v>13.05</v>
      </c>
      <c r="T152" t="n">
        <v>863.41</v>
      </c>
      <c r="U152" t="n">
        <v>0.85</v>
      </c>
      <c r="V152" t="n">
        <v>0.92</v>
      </c>
      <c r="W152" t="n">
        <v>0.06</v>
      </c>
      <c r="X152" t="n">
        <v>0.04</v>
      </c>
      <c r="Y152" t="n">
        <v>1</v>
      </c>
      <c r="Z152" t="n">
        <v>10</v>
      </c>
    </row>
    <row r="153">
      <c r="A153" t="n">
        <v>92</v>
      </c>
      <c r="B153" t="n">
        <v>140</v>
      </c>
      <c r="C153" t="inlineStr">
        <is>
          <t xml:space="preserve">CONCLUIDO	</t>
        </is>
      </c>
      <c r="D153" t="n">
        <v>14.0138</v>
      </c>
      <c r="E153" t="n">
        <v>7.14</v>
      </c>
      <c r="F153" t="n">
        <v>4.08</v>
      </c>
      <c r="G153" t="n">
        <v>81.56</v>
      </c>
      <c r="H153" t="n">
        <v>1.33</v>
      </c>
      <c r="I153" t="n">
        <v>3</v>
      </c>
      <c r="J153" t="n">
        <v>322.16</v>
      </c>
      <c r="K153" t="n">
        <v>60.56</v>
      </c>
      <c r="L153" t="n">
        <v>24</v>
      </c>
      <c r="M153" t="n">
        <v>1</v>
      </c>
      <c r="N153" t="n">
        <v>97.59999999999999</v>
      </c>
      <c r="O153" t="n">
        <v>39967.02</v>
      </c>
      <c r="P153" t="n">
        <v>61.59</v>
      </c>
      <c r="Q153" t="n">
        <v>203.56</v>
      </c>
      <c r="R153" t="n">
        <v>15.18</v>
      </c>
      <c r="S153" t="n">
        <v>13.05</v>
      </c>
      <c r="T153" t="n">
        <v>778.1</v>
      </c>
      <c r="U153" t="n">
        <v>0.86</v>
      </c>
      <c r="V153" t="n">
        <v>0.92</v>
      </c>
      <c r="W153" t="n">
        <v>0.06</v>
      </c>
      <c r="X153" t="n">
        <v>0.04</v>
      </c>
      <c r="Y153" t="n">
        <v>1</v>
      </c>
      <c r="Z153" t="n">
        <v>10</v>
      </c>
    </row>
    <row r="154">
      <c r="A154" t="n">
        <v>93</v>
      </c>
      <c r="B154" t="n">
        <v>140</v>
      </c>
      <c r="C154" t="inlineStr">
        <is>
          <t xml:space="preserve">CONCLUIDO	</t>
        </is>
      </c>
      <c r="D154" t="n">
        <v>14.022</v>
      </c>
      <c r="E154" t="n">
        <v>7.13</v>
      </c>
      <c r="F154" t="n">
        <v>4.07</v>
      </c>
      <c r="G154" t="n">
        <v>81.48</v>
      </c>
      <c r="H154" t="n">
        <v>1.34</v>
      </c>
      <c r="I154" t="n">
        <v>3</v>
      </c>
      <c r="J154" t="n">
        <v>322.73</v>
      </c>
      <c r="K154" t="n">
        <v>60.56</v>
      </c>
      <c r="L154" t="n">
        <v>24.25</v>
      </c>
      <c r="M154" t="n">
        <v>1</v>
      </c>
      <c r="N154" t="n">
        <v>97.92</v>
      </c>
      <c r="O154" t="n">
        <v>40037.28</v>
      </c>
      <c r="P154" t="n">
        <v>61.63</v>
      </c>
      <c r="Q154" t="n">
        <v>203.56</v>
      </c>
      <c r="R154" t="n">
        <v>15.01</v>
      </c>
      <c r="S154" t="n">
        <v>13.05</v>
      </c>
      <c r="T154" t="n">
        <v>697.45</v>
      </c>
      <c r="U154" t="n">
        <v>0.87</v>
      </c>
      <c r="V154" t="n">
        <v>0.92</v>
      </c>
      <c r="W154" t="n">
        <v>0.06</v>
      </c>
      <c r="X154" t="n">
        <v>0.03</v>
      </c>
      <c r="Y154" t="n">
        <v>1</v>
      </c>
      <c r="Z154" t="n">
        <v>10</v>
      </c>
    </row>
    <row r="155">
      <c r="A155" t="n">
        <v>94</v>
      </c>
      <c r="B155" t="n">
        <v>140</v>
      </c>
      <c r="C155" t="inlineStr">
        <is>
          <t xml:space="preserve">CONCLUIDO	</t>
        </is>
      </c>
      <c r="D155" t="n">
        <v>14.028</v>
      </c>
      <c r="E155" t="n">
        <v>7.13</v>
      </c>
      <c r="F155" t="n">
        <v>4.07</v>
      </c>
      <c r="G155" t="n">
        <v>81.42</v>
      </c>
      <c r="H155" t="n">
        <v>1.35</v>
      </c>
      <c r="I155" t="n">
        <v>3</v>
      </c>
      <c r="J155" t="n">
        <v>323.3</v>
      </c>
      <c r="K155" t="n">
        <v>60.56</v>
      </c>
      <c r="L155" t="n">
        <v>24.5</v>
      </c>
      <c r="M155" t="n">
        <v>1</v>
      </c>
      <c r="N155" t="n">
        <v>98.23999999999999</v>
      </c>
      <c r="O155" t="n">
        <v>40107.81</v>
      </c>
      <c r="P155" t="n">
        <v>61.57</v>
      </c>
      <c r="Q155" t="n">
        <v>203.56</v>
      </c>
      <c r="R155" t="n">
        <v>14.91</v>
      </c>
      <c r="S155" t="n">
        <v>13.05</v>
      </c>
      <c r="T155" t="n">
        <v>645.98</v>
      </c>
      <c r="U155" t="n">
        <v>0.88</v>
      </c>
      <c r="V155" t="n">
        <v>0.92</v>
      </c>
      <c r="W155" t="n">
        <v>0.06</v>
      </c>
      <c r="X155" t="n">
        <v>0.03</v>
      </c>
      <c r="Y155" t="n">
        <v>1</v>
      </c>
      <c r="Z155" t="n">
        <v>10</v>
      </c>
    </row>
    <row r="156">
      <c r="A156" t="n">
        <v>95</v>
      </c>
      <c r="B156" t="n">
        <v>140</v>
      </c>
      <c r="C156" t="inlineStr">
        <is>
          <t xml:space="preserve">CONCLUIDO	</t>
        </is>
      </c>
      <c r="D156" t="n">
        <v>14.0302</v>
      </c>
      <c r="E156" t="n">
        <v>7.13</v>
      </c>
      <c r="F156" t="n">
        <v>4.07</v>
      </c>
      <c r="G156" t="n">
        <v>81.39</v>
      </c>
      <c r="H156" t="n">
        <v>1.36</v>
      </c>
      <c r="I156" t="n">
        <v>3</v>
      </c>
      <c r="J156" t="n">
        <v>323.87</v>
      </c>
      <c r="K156" t="n">
        <v>60.56</v>
      </c>
      <c r="L156" t="n">
        <v>24.75</v>
      </c>
      <c r="M156" t="n">
        <v>1</v>
      </c>
      <c r="N156" t="n">
        <v>98.56999999999999</v>
      </c>
      <c r="O156" t="n">
        <v>40178.37</v>
      </c>
      <c r="P156" t="n">
        <v>61.55</v>
      </c>
      <c r="Q156" t="n">
        <v>203.56</v>
      </c>
      <c r="R156" t="n">
        <v>14.92</v>
      </c>
      <c r="S156" t="n">
        <v>13.05</v>
      </c>
      <c r="T156" t="n">
        <v>648.64</v>
      </c>
      <c r="U156" t="n">
        <v>0.87</v>
      </c>
      <c r="V156" t="n">
        <v>0.92</v>
      </c>
      <c r="W156" t="n">
        <v>0.06</v>
      </c>
      <c r="X156" t="n">
        <v>0.03</v>
      </c>
      <c r="Y156" t="n">
        <v>1</v>
      </c>
      <c r="Z156" t="n">
        <v>10</v>
      </c>
    </row>
    <row r="157">
      <c r="A157" t="n">
        <v>96</v>
      </c>
      <c r="B157" t="n">
        <v>140</v>
      </c>
      <c r="C157" t="inlineStr">
        <is>
          <t xml:space="preserve">CONCLUIDO	</t>
        </is>
      </c>
      <c r="D157" t="n">
        <v>14.0269</v>
      </c>
      <c r="E157" t="n">
        <v>7.13</v>
      </c>
      <c r="F157" t="n">
        <v>4.07</v>
      </c>
      <c r="G157" t="n">
        <v>81.43000000000001</v>
      </c>
      <c r="H157" t="n">
        <v>1.37</v>
      </c>
      <c r="I157" t="n">
        <v>3</v>
      </c>
      <c r="J157" t="n">
        <v>324.44</v>
      </c>
      <c r="K157" t="n">
        <v>60.56</v>
      </c>
      <c r="L157" t="n">
        <v>25</v>
      </c>
      <c r="M157" t="n">
        <v>1</v>
      </c>
      <c r="N157" t="n">
        <v>98.89</v>
      </c>
      <c r="O157" t="n">
        <v>40249.08</v>
      </c>
      <c r="P157" t="n">
        <v>61.53</v>
      </c>
      <c r="Q157" t="n">
        <v>203.56</v>
      </c>
      <c r="R157" t="n">
        <v>14.97</v>
      </c>
      <c r="S157" t="n">
        <v>13.05</v>
      </c>
      <c r="T157" t="n">
        <v>675.74</v>
      </c>
      <c r="U157" t="n">
        <v>0.87</v>
      </c>
      <c r="V157" t="n">
        <v>0.92</v>
      </c>
      <c r="W157" t="n">
        <v>0.06</v>
      </c>
      <c r="X157" t="n">
        <v>0.03</v>
      </c>
      <c r="Y157" t="n">
        <v>1</v>
      </c>
      <c r="Z157" t="n">
        <v>10</v>
      </c>
    </row>
    <row r="158">
      <c r="A158" t="n">
        <v>97</v>
      </c>
      <c r="B158" t="n">
        <v>140</v>
      </c>
      <c r="C158" t="inlineStr">
        <is>
          <t xml:space="preserve">CONCLUIDO	</t>
        </is>
      </c>
      <c r="D158" t="n">
        <v>14.0203</v>
      </c>
      <c r="E158" t="n">
        <v>7.13</v>
      </c>
      <c r="F158" t="n">
        <v>4.07</v>
      </c>
      <c r="G158" t="n">
        <v>81.48999999999999</v>
      </c>
      <c r="H158" t="n">
        <v>1.38</v>
      </c>
      <c r="I158" t="n">
        <v>3</v>
      </c>
      <c r="J158" t="n">
        <v>325.02</v>
      </c>
      <c r="K158" t="n">
        <v>60.56</v>
      </c>
      <c r="L158" t="n">
        <v>25.25</v>
      </c>
      <c r="M158" t="n">
        <v>1</v>
      </c>
      <c r="N158" t="n">
        <v>99.20999999999999</v>
      </c>
      <c r="O158" t="n">
        <v>40319.95</v>
      </c>
      <c r="P158" t="n">
        <v>61.6</v>
      </c>
      <c r="Q158" t="n">
        <v>203.56</v>
      </c>
      <c r="R158" t="n">
        <v>15.08</v>
      </c>
      <c r="S158" t="n">
        <v>13.05</v>
      </c>
      <c r="T158" t="n">
        <v>732.4400000000001</v>
      </c>
      <c r="U158" t="n">
        <v>0.87</v>
      </c>
      <c r="V158" t="n">
        <v>0.92</v>
      </c>
      <c r="W158" t="n">
        <v>0.06</v>
      </c>
      <c r="X158" t="n">
        <v>0.03</v>
      </c>
      <c r="Y158" t="n">
        <v>1</v>
      </c>
      <c r="Z158" t="n">
        <v>10</v>
      </c>
    </row>
    <row r="159">
      <c r="A159" t="n">
        <v>98</v>
      </c>
      <c r="B159" t="n">
        <v>140</v>
      </c>
      <c r="C159" t="inlineStr">
        <is>
          <t xml:space="preserve">CONCLUIDO	</t>
        </is>
      </c>
      <c r="D159" t="n">
        <v>14.0127</v>
      </c>
      <c r="E159" t="n">
        <v>7.14</v>
      </c>
      <c r="F159" t="n">
        <v>4.08</v>
      </c>
      <c r="G159" t="n">
        <v>81.56999999999999</v>
      </c>
      <c r="H159" t="n">
        <v>1.4</v>
      </c>
      <c r="I159" t="n">
        <v>3</v>
      </c>
      <c r="J159" t="n">
        <v>325.59</v>
      </c>
      <c r="K159" t="n">
        <v>60.56</v>
      </c>
      <c r="L159" t="n">
        <v>25.5</v>
      </c>
      <c r="M159" t="n">
        <v>1</v>
      </c>
      <c r="N159" t="n">
        <v>99.54000000000001</v>
      </c>
      <c r="O159" t="n">
        <v>40390.96</v>
      </c>
      <c r="P159" t="n">
        <v>61.6</v>
      </c>
      <c r="Q159" t="n">
        <v>203.56</v>
      </c>
      <c r="R159" t="n">
        <v>15.23</v>
      </c>
      <c r="S159" t="n">
        <v>13.05</v>
      </c>
      <c r="T159" t="n">
        <v>804.2</v>
      </c>
      <c r="U159" t="n">
        <v>0.86</v>
      </c>
      <c r="V159" t="n">
        <v>0.92</v>
      </c>
      <c r="W159" t="n">
        <v>0.06</v>
      </c>
      <c r="X159" t="n">
        <v>0.04</v>
      </c>
      <c r="Y159" t="n">
        <v>1</v>
      </c>
      <c r="Z159" t="n">
        <v>10</v>
      </c>
    </row>
    <row r="160">
      <c r="A160" t="n">
        <v>99</v>
      </c>
      <c r="B160" t="n">
        <v>140</v>
      </c>
      <c r="C160" t="inlineStr">
        <is>
          <t xml:space="preserve">CONCLUIDO	</t>
        </is>
      </c>
      <c r="D160" t="n">
        <v>14.0029</v>
      </c>
      <c r="E160" t="n">
        <v>7.14</v>
      </c>
      <c r="F160" t="n">
        <v>4.08</v>
      </c>
      <c r="G160" t="n">
        <v>81.67</v>
      </c>
      <c r="H160" t="n">
        <v>1.41</v>
      </c>
      <c r="I160" t="n">
        <v>3</v>
      </c>
      <c r="J160" t="n">
        <v>326.17</v>
      </c>
      <c r="K160" t="n">
        <v>60.56</v>
      </c>
      <c r="L160" t="n">
        <v>25.75</v>
      </c>
      <c r="M160" t="n">
        <v>1</v>
      </c>
      <c r="N160" t="n">
        <v>99.87</v>
      </c>
      <c r="O160" t="n">
        <v>40462.13</v>
      </c>
      <c r="P160" t="n">
        <v>61.62</v>
      </c>
      <c r="Q160" t="n">
        <v>203.56</v>
      </c>
      <c r="R160" t="n">
        <v>15.37</v>
      </c>
      <c r="S160" t="n">
        <v>13.05</v>
      </c>
      <c r="T160" t="n">
        <v>877.15</v>
      </c>
      <c r="U160" t="n">
        <v>0.85</v>
      </c>
      <c r="V160" t="n">
        <v>0.91</v>
      </c>
      <c r="W160" t="n">
        <v>0.06</v>
      </c>
      <c r="X160" t="n">
        <v>0.04</v>
      </c>
      <c r="Y160" t="n">
        <v>1</v>
      </c>
      <c r="Z160" t="n">
        <v>10</v>
      </c>
    </row>
    <row r="161">
      <c r="A161" t="n">
        <v>100</v>
      </c>
      <c r="B161" t="n">
        <v>140</v>
      </c>
      <c r="C161" t="inlineStr">
        <is>
          <t xml:space="preserve">CONCLUIDO	</t>
        </is>
      </c>
      <c r="D161" t="n">
        <v>14.0127</v>
      </c>
      <c r="E161" t="n">
        <v>7.14</v>
      </c>
      <c r="F161" t="n">
        <v>4.08</v>
      </c>
      <c r="G161" t="n">
        <v>81.56999999999999</v>
      </c>
      <c r="H161" t="n">
        <v>1.42</v>
      </c>
      <c r="I161" t="n">
        <v>3</v>
      </c>
      <c r="J161" t="n">
        <v>326.75</v>
      </c>
      <c r="K161" t="n">
        <v>60.56</v>
      </c>
      <c r="L161" t="n">
        <v>26</v>
      </c>
      <c r="M161" t="n">
        <v>1</v>
      </c>
      <c r="N161" t="n">
        <v>100.2</v>
      </c>
      <c r="O161" t="n">
        <v>40533.46</v>
      </c>
      <c r="P161" t="n">
        <v>61.49</v>
      </c>
      <c r="Q161" t="n">
        <v>203.56</v>
      </c>
      <c r="R161" t="n">
        <v>15.19</v>
      </c>
      <c r="S161" t="n">
        <v>13.05</v>
      </c>
      <c r="T161" t="n">
        <v>785.46</v>
      </c>
      <c r="U161" t="n">
        <v>0.86</v>
      </c>
      <c r="V161" t="n">
        <v>0.92</v>
      </c>
      <c r="W161" t="n">
        <v>0.06</v>
      </c>
      <c r="X161" t="n">
        <v>0.04</v>
      </c>
      <c r="Y161" t="n">
        <v>1</v>
      </c>
      <c r="Z161" t="n">
        <v>10</v>
      </c>
    </row>
    <row r="162">
      <c r="A162" t="n">
        <v>101</v>
      </c>
      <c r="B162" t="n">
        <v>140</v>
      </c>
      <c r="C162" t="inlineStr">
        <is>
          <t xml:space="preserve">CONCLUIDO	</t>
        </is>
      </c>
      <c r="D162" t="n">
        <v>14.0214</v>
      </c>
      <c r="E162" t="n">
        <v>7.13</v>
      </c>
      <c r="F162" t="n">
        <v>4.07</v>
      </c>
      <c r="G162" t="n">
        <v>81.48</v>
      </c>
      <c r="H162" t="n">
        <v>1.43</v>
      </c>
      <c r="I162" t="n">
        <v>3</v>
      </c>
      <c r="J162" t="n">
        <v>327.33</v>
      </c>
      <c r="K162" t="n">
        <v>60.56</v>
      </c>
      <c r="L162" t="n">
        <v>26.25</v>
      </c>
      <c r="M162" t="n">
        <v>1</v>
      </c>
      <c r="N162" t="n">
        <v>100.52</v>
      </c>
      <c r="O162" t="n">
        <v>40604.94</v>
      </c>
      <c r="P162" t="n">
        <v>61.37</v>
      </c>
      <c r="Q162" t="n">
        <v>203.56</v>
      </c>
      <c r="R162" t="n">
        <v>15.04</v>
      </c>
      <c r="S162" t="n">
        <v>13.05</v>
      </c>
      <c r="T162" t="n">
        <v>709.12</v>
      </c>
      <c r="U162" t="n">
        <v>0.87</v>
      </c>
      <c r="V162" t="n">
        <v>0.92</v>
      </c>
      <c r="W162" t="n">
        <v>0.06</v>
      </c>
      <c r="X162" t="n">
        <v>0.03</v>
      </c>
      <c r="Y162" t="n">
        <v>1</v>
      </c>
      <c r="Z162" t="n">
        <v>10</v>
      </c>
    </row>
    <row r="163">
      <c r="A163" t="n">
        <v>102</v>
      </c>
      <c r="B163" t="n">
        <v>140</v>
      </c>
      <c r="C163" t="inlineStr">
        <is>
          <t xml:space="preserve">CONCLUIDO	</t>
        </is>
      </c>
      <c r="D163" t="n">
        <v>14.0252</v>
      </c>
      <c r="E163" t="n">
        <v>7.13</v>
      </c>
      <c r="F163" t="n">
        <v>4.07</v>
      </c>
      <c r="G163" t="n">
        <v>81.44</v>
      </c>
      <c r="H163" t="n">
        <v>1.44</v>
      </c>
      <c r="I163" t="n">
        <v>3</v>
      </c>
      <c r="J163" t="n">
        <v>327.91</v>
      </c>
      <c r="K163" t="n">
        <v>60.56</v>
      </c>
      <c r="L163" t="n">
        <v>26.5</v>
      </c>
      <c r="M163" t="n">
        <v>1</v>
      </c>
      <c r="N163" t="n">
        <v>100.86</v>
      </c>
      <c r="O163" t="n">
        <v>40676.58</v>
      </c>
      <c r="P163" t="n">
        <v>61.33</v>
      </c>
      <c r="Q163" t="n">
        <v>203.56</v>
      </c>
      <c r="R163" t="n">
        <v>14.95</v>
      </c>
      <c r="S163" t="n">
        <v>13.05</v>
      </c>
      <c r="T163" t="n">
        <v>665.5</v>
      </c>
      <c r="U163" t="n">
        <v>0.87</v>
      </c>
      <c r="V163" t="n">
        <v>0.92</v>
      </c>
      <c r="W163" t="n">
        <v>0.06</v>
      </c>
      <c r="X163" t="n">
        <v>0.03</v>
      </c>
      <c r="Y163" t="n">
        <v>1</v>
      </c>
      <c r="Z163" t="n">
        <v>10</v>
      </c>
    </row>
    <row r="164">
      <c r="A164" t="n">
        <v>103</v>
      </c>
      <c r="B164" t="n">
        <v>140</v>
      </c>
      <c r="C164" t="inlineStr">
        <is>
          <t xml:space="preserve">CONCLUIDO	</t>
        </is>
      </c>
      <c r="D164" t="n">
        <v>14.0269</v>
      </c>
      <c r="E164" t="n">
        <v>7.13</v>
      </c>
      <c r="F164" t="n">
        <v>4.07</v>
      </c>
      <c r="G164" t="n">
        <v>81.43000000000001</v>
      </c>
      <c r="H164" t="n">
        <v>1.45</v>
      </c>
      <c r="I164" t="n">
        <v>3</v>
      </c>
      <c r="J164" t="n">
        <v>328.49</v>
      </c>
      <c r="K164" t="n">
        <v>60.56</v>
      </c>
      <c r="L164" t="n">
        <v>26.75</v>
      </c>
      <c r="M164" t="n">
        <v>1</v>
      </c>
      <c r="N164" t="n">
        <v>101.19</v>
      </c>
      <c r="O164" t="n">
        <v>40748.37</v>
      </c>
      <c r="P164" t="n">
        <v>61.38</v>
      </c>
      <c r="Q164" t="n">
        <v>203.56</v>
      </c>
      <c r="R164" t="n">
        <v>14.97</v>
      </c>
      <c r="S164" t="n">
        <v>13.05</v>
      </c>
      <c r="T164" t="n">
        <v>674.5599999999999</v>
      </c>
      <c r="U164" t="n">
        <v>0.87</v>
      </c>
      <c r="V164" t="n">
        <v>0.92</v>
      </c>
      <c r="W164" t="n">
        <v>0.06</v>
      </c>
      <c r="X164" t="n">
        <v>0.03</v>
      </c>
      <c r="Y164" t="n">
        <v>1</v>
      </c>
      <c r="Z164" t="n">
        <v>10</v>
      </c>
    </row>
    <row r="165">
      <c r="A165" t="n">
        <v>104</v>
      </c>
      <c r="B165" t="n">
        <v>140</v>
      </c>
      <c r="C165" t="inlineStr">
        <is>
          <t xml:space="preserve">CONCLUIDO	</t>
        </is>
      </c>
      <c r="D165" t="n">
        <v>14.0236</v>
      </c>
      <c r="E165" t="n">
        <v>7.13</v>
      </c>
      <c r="F165" t="n">
        <v>4.07</v>
      </c>
      <c r="G165" t="n">
        <v>81.45999999999999</v>
      </c>
      <c r="H165" t="n">
        <v>1.46</v>
      </c>
      <c r="I165" t="n">
        <v>3</v>
      </c>
      <c r="J165" t="n">
        <v>329.08</v>
      </c>
      <c r="K165" t="n">
        <v>60.56</v>
      </c>
      <c r="L165" t="n">
        <v>27</v>
      </c>
      <c r="M165" t="n">
        <v>1</v>
      </c>
      <c r="N165" t="n">
        <v>101.52</v>
      </c>
      <c r="O165" t="n">
        <v>40820.32</v>
      </c>
      <c r="P165" t="n">
        <v>61.32</v>
      </c>
      <c r="Q165" t="n">
        <v>203.56</v>
      </c>
      <c r="R165" t="n">
        <v>15.04</v>
      </c>
      <c r="S165" t="n">
        <v>13.05</v>
      </c>
      <c r="T165" t="n">
        <v>707.8099999999999</v>
      </c>
      <c r="U165" t="n">
        <v>0.87</v>
      </c>
      <c r="V165" t="n">
        <v>0.92</v>
      </c>
      <c r="W165" t="n">
        <v>0.06</v>
      </c>
      <c r="X165" t="n">
        <v>0.03</v>
      </c>
      <c r="Y165" t="n">
        <v>1</v>
      </c>
      <c r="Z165" t="n">
        <v>10</v>
      </c>
    </row>
    <row r="166">
      <c r="A166" t="n">
        <v>105</v>
      </c>
      <c r="B166" t="n">
        <v>140</v>
      </c>
      <c r="C166" t="inlineStr">
        <is>
          <t xml:space="preserve">CONCLUIDO	</t>
        </is>
      </c>
      <c r="D166" t="n">
        <v>14.0171</v>
      </c>
      <c r="E166" t="n">
        <v>7.13</v>
      </c>
      <c r="F166" t="n">
        <v>4.08</v>
      </c>
      <c r="G166" t="n">
        <v>81.53</v>
      </c>
      <c r="H166" t="n">
        <v>1.47</v>
      </c>
      <c r="I166" t="n">
        <v>3</v>
      </c>
      <c r="J166" t="n">
        <v>329.66</v>
      </c>
      <c r="K166" t="n">
        <v>60.56</v>
      </c>
      <c r="L166" t="n">
        <v>27.25</v>
      </c>
      <c r="M166" t="n">
        <v>1</v>
      </c>
      <c r="N166" t="n">
        <v>101.86</v>
      </c>
      <c r="O166" t="n">
        <v>40892.44</v>
      </c>
      <c r="P166" t="n">
        <v>61.34</v>
      </c>
      <c r="Q166" t="n">
        <v>203.56</v>
      </c>
      <c r="R166" t="n">
        <v>15.16</v>
      </c>
      <c r="S166" t="n">
        <v>13.05</v>
      </c>
      <c r="T166" t="n">
        <v>768.54</v>
      </c>
      <c r="U166" t="n">
        <v>0.86</v>
      </c>
      <c r="V166" t="n">
        <v>0.92</v>
      </c>
      <c r="W166" t="n">
        <v>0.06</v>
      </c>
      <c r="X166" t="n">
        <v>0.04</v>
      </c>
      <c r="Y166" t="n">
        <v>1</v>
      </c>
      <c r="Z166" t="n">
        <v>10</v>
      </c>
    </row>
    <row r="167">
      <c r="A167" t="n">
        <v>106</v>
      </c>
      <c r="B167" t="n">
        <v>140</v>
      </c>
      <c r="C167" t="inlineStr">
        <is>
          <t xml:space="preserve">CONCLUIDO	</t>
        </is>
      </c>
      <c r="D167" t="n">
        <v>14.0105</v>
      </c>
      <c r="E167" t="n">
        <v>7.14</v>
      </c>
      <c r="F167" t="n">
        <v>4.08</v>
      </c>
      <c r="G167" t="n">
        <v>81.59</v>
      </c>
      <c r="H167" t="n">
        <v>1.48</v>
      </c>
      <c r="I167" t="n">
        <v>3</v>
      </c>
      <c r="J167" t="n">
        <v>330.25</v>
      </c>
      <c r="K167" t="n">
        <v>60.56</v>
      </c>
      <c r="L167" t="n">
        <v>27.5</v>
      </c>
      <c r="M167" t="n">
        <v>0</v>
      </c>
      <c r="N167" t="n">
        <v>102.19</v>
      </c>
      <c r="O167" t="n">
        <v>40964.71</v>
      </c>
      <c r="P167" t="n">
        <v>61.46</v>
      </c>
      <c r="Q167" t="n">
        <v>203.62</v>
      </c>
      <c r="R167" t="n">
        <v>15.21</v>
      </c>
      <c r="S167" t="n">
        <v>13.05</v>
      </c>
      <c r="T167" t="n">
        <v>793.09</v>
      </c>
      <c r="U167" t="n">
        <v>0.86</v>
      </c>
      <c r="V167" t="n">
        <v>0.92</v>
      </c>
      <c r="W167" t="n">
        <v>0.06</v>
      </c>
      <c r="X167" t="n">
        <v>0.04</v>
      </c>
      <c r="Y167" t="n">
        <v>1</v>
      </c>
      <c r="Z167" t="n">
        <v>10</v>
      </c>
    </row>
    <row r="168">
      <c r="A168" t="n">
        <v>0</v>
      </c>
      <c r="B168" t="n">
        <v>40</v>
      </c>
      <c r="C168" t="inlineStr">
        <is>
          <t xml:space="preserve">CONCLUIDO	</t>
        </is>
      </c>
      <c r="D168" t="n">
        <v>14.1866</v>
      </c>
      <c r="E168" t="n">
        <v>7.05</v>
      </c>
      <c r="F168" t="n">
        <v>4.58</v>
      </c>
      <c r="G168" t="n">
        <v>9.81</v>
      </c>
      <c r="H168" t="n">
        <v>0.2</v>
      </c>
      <c r="I168" t="n">
        <v>28</v>
      </c>
      <c r="J168" t="n">
        <v>89.87</v>
      </c>
      <c r="K168" t="n">
        <v>37.55</v>
      </c>
      <c r="L168" t="n">
        <v>1</v>
      </c>
      <c r="M168" t="n">
        <v>26</v>
      </c>
      <c r="N168" t="n">
        <v>11.32</v>
      </c>
      <c r="O168" t="n">
        <v>11317.98</v>
      </c>
      <c r="P168" t="n">
        <v>36.96</v>
      </c>
      <c r="Q168" t="n">
        <v>203.6</v>
      </c>
      <c r="R168" t="n">
        <v>30.88</v>
      </c>
      <c r="S168" t="n">
        <v>13.05</v>
      </c>
      <c r="T168" t="n">
        <v>8505.34</v>
      </c>
      <c r="U168" t="n">
        <v>0.42</v>
      </c>
      <c r="V168" t="n">
        <v>0.82</v>
      </c>
      <c r="W168" t="n">
        <v>0.1</v>
      </c>
      <c r="X168" t="n">
        <v>0.54</v>
      </c>
      <c r="Y168" t="n">
        <v>1</v>
      </c>
      <c r="Z168" t="n">
        <v>10</v>
      </c>
    </row>
    <row r="169">
      <c r="A169" t="n">
        <v>1</v>
      </c>
      <c r="B169" t="n">
        <v>40</v>
      </c>
      <c r="C169" t="inlineStr">
        <is>
          <t xml:space="preserve">CONCLUIDO	</t>
        </is>
      </c>
      <c r="D169" t="n">
        <v>14.6849</v>
      </c>
      <c r="E169" t="n">
        <v>6.81</v>
      </c>
      <c r="F169" t="n">
        <v>4.45</v>
      </c>
      <c r="G169" t="n">
        <v>12.15</v>
      </c>
      <c r="H169" t="n">
        <v>0.24</v>
      </c>
      <c r="I169" t="n">
        <v>22</v>
      </c>
      <c r="J169" t="n">
        <v>90.18000000000001</v>
      </c>
      <c r="K169" t="n">
        <v>37.55</v>
      </c>
      <c r="L169" t="n">
        <v>1.25</v>
      </c>
      <c r="M169" t="n">
        <v>20</v>
      </c>
      <c r="N169" t="n">
        <v>11.37</v>
      </c>
      <c r="O169" t="n">
        <v>11355.7</v>
      </c>
      <c r="P169" t="n">
        <v>35.4</v>
      </c>
      <c r="Q169" t="n">
        <v>203.56</v>
      </c>
      <c r="R169" t="n">
        <v>26.92</v>
      </c>
      <c r="S169" t="n">
        <v>13.05</v>
      </c>
      <c r="T169" t="n">
        <v>6554.67</v>
      </c>
      <c r="U169" t="n">
        <v>0.48</v>
      </c>
      <c r="V169" t="n">
        <v>0.84</v>
      </c>
      <c r="W169" t="n">
        <v>0.09</v>
      </c>
      <c r="X169" t="n">
        <v>0.41</v>
      </c>
      <c r="Y169" t="n">
        <v>1</v>
      </c>
      <c r="Z169" t="n">
        <v>10</v>
      </c>
    </row>
    <row r="170">
      <c r="A170" t="n">
        <v>2</v>
      </c>
      <c r="B170" t="n">
        <v>40</v>
      </c>
      <c r="C170" t="inlineStr">
        <is>
          <t xml:space="preserve">CONCLUIDO	</t>
        </is>
      </c>
      <c r="D170" t="n">
        <v>14.8853</v>
      </c>
      <c r="E170" t="n">
        <v>6.72</v>
      </c>
      <c r="F170" t="n">
        <v>4.44</v>
      </c>
      <c r="G170" t="n">
        <v>14.79</v>
      </c>
      <c r="H170" t="n">
        <v>0.29</v>
      </c>
      <c r="I170" t="n">
        <v>18</v>
      </c>
      <c r="J170" t="n">
        <v>90.48</v>
      </c>
      <c r="K170" t="n">
        <v>37.55</v>
      </c>
      <c r="L170" t="n">
        <v>1.5</v>
      </c>
      <c r="M170" t="n">
        <v>16</v>
      </c>
      <c r="N170" t="n">
        <v>11.43</v>
      </c>
      <c r="O170" t="n">
        <v>11393.43</v>
      </c>
      <c r="P170" t="n">
        <v>34.82</v>
      </c>
      <c r="Q170" t="n">
        <v>203.57</v>
      </c>
      <c r="R170" t="n">
        <v>27.06</v>
      </c>
      <c r="S170" t="n">
        <v>13.05</v>
      </c>
      <c r="T170" t="n">
        <v>6646.66</v>
      </c>
      <c r="U170" t="n">
        <v>0.48</v>
      </c>
      <c r="V170" t="n">
        <v>0.84</v>
      </c>
      <c r="W170" t="n">
        <v>0.07000000000000001</v>
      </c>
      <c r="X170" t="n">
        <v>0.4</v>
      </c>
      <c r="Y170" t="n">
        <v>1</v>
      </c>
      <c r="Z170" t="n">
        <v>10</v>
      </c>
    </row>
    <row r="171">
      <c r="A171" t="n">
        <v>3</v>
      </c>
      <c r="B171" t="n">
        <v>40</v>
      </c>
      <c r="C171" t="inlineStr">
        <is>
          <t xml:space="preserve">CONCLUIDO	</t>
        </is>
      </c>
      <c r="D171" t="n">
        <v>15.2704</v>
      </c>
      <c r="E171" t="n">
        <v>6.55</v>
      </c>
      <c r="F171" t="n">
        <v>4.33</v>
      </c>
      <c r="G171" t="n">
        <v>17.3</v>
      </c>
      <c r="H171" t="n">
        <v>0.34</v>
      </c>
      <c r="I171" t="n">
        <v>15</v>
      </c>
      <c r="J171" t="n">
        <v>90.79000000000001</v>
      </c>
      <c r="K171" t="n">
        <v>37.55</v>
      </c>
      <c r="L171" t="n">
        <v>1.75</v>
      </c>
      <c r="M171" t="n">
        <v>13</v>
      </c>
      <c r="N171" t="n">
        <v>11.49</v>
      </c>
      <c r="O171" t="n">
        <v>11431.19</v>
      </c>
      <c r="P171" t="n">
        <v>33.4</v>
      </c>
      <c r="Q171" t="n">
        <v>203.58</v>
      </c>
      <c r="R171" t="n">
        <v>22.91</v>
      </c>
      <c r="S171" t="n">
        <v>13.05</v>
      </c>
      <c r="T171" t="n">
        <v>4586.27</v>
      </c>
      <c r="U171" t="n">
        <v>0.57</v>
      </c>
      <c r="V171" t="n">
        <v>0.86</v>
      </c>
      <c r="W171" t="n">
        <v>0.08</v>
      </c>
      <c r="X171" t="n">
        <v>0.28</v>
      </c>
      <c r="Y171" t="n">
        <v>1</v>
      </c>
      <c r="Z171" t="n">
        <v>10</v>
      </c>
    </row>
    <row r="172">
      <c r="A172" t="n">
        <v>4</v>
      </c>
      <c r="B172" t="n">
        <v>40</v>
      </c>
      <c r="C172" t="inlineStr">
        <is>
          <t xml:space="preserve">CONCLUIDO	</t>
        </is>
      </c>
      <c r="D172" t="n">
        <v>15.4579</v>
      </c>
      <c r="E172" t="n">
        <v>6.47</v>
      </c>
      <c r="F172" t="n">
        <v>4.28</v>
      </c>
      <c r="G172" t="n">
        <v>19.77</v>
      </c>
      <c r="H172" t="n">
        <v>0.39</v>
      </c>
      <c r="I172" t="n">
        <v>13</v>
      </c>
      <c r="J172" t="n">
        <v>91.09999999999999</v>
      </c>
      <c r="K172" t="n">
        <v>37.55</v>
      </c>
      <c r="L172" t="n">
        <v>2</v>
      </c>
      <c r="M172" t="n">
        <v>11</v>
      </c>
      <c r="N172" t="n">
        <v>11.54</v>
      </c>
      <c r="O172" t="n">
        <v>11468.97</v>
      </c>
      <c r="P172" t="n">
        <v>32.46</v>
      </c>
      <c r="Q172" t="n">
        <v>203.56</v>
      </c>
      <c r="R172" t="n">
        <v>21.7</v>
      </c>
      <c r="S172" t="n">
        <v>13.05</v>
      </c>
      <c r="T172" t="n">
        <v>3990.74</v>
      </c>
      <c r="U172" t="n">
        <v>0.6</v>
      </c>
      <c r="V172" t="n">
        <v>0.87</v>
      </c>
      <c r="W172" t="n">
        <v>0.07000000000000001</v>
      </c>
      <c r="X172" t="n">
        <v>0.24</v>
      </c>
      <c r="Y172" t="n">
        <v>1</v>
      </c>
      <c r="Z172" t="n">
        <v>10</v>
      </c>
    </row>
    <row r="173">
      <c r="A173" t="n">
        <v>5</v>
      </c>
      <c r="B173" t="n">
        <v>40</v>
      </c>
      <c r="C173" t="inlineStr">
        <is>
          <t xml:space="preserve">CONCLUIDO	</t>
        </is>
      </c>
      <c r="D173" t="n">
        <v>15.5467</v>
      </c>
      <c r="E173" t="n">
        <v>6.43</v>
      </c>
      <c r="F173" t="n">
        <v>4.27</v>
      </c>
      <c r="G173" t="n">
        <v>21.33</v>
      </c>
      <c r="H173" t="n">
        <v>0.43</v>
      </c>
      <c r="I173" t="n">
        <v>12</v>
      </c>
      <c r="J173" t="n">
        <v>91.40000000000001</v>
      </c>
      <c r="K173" t="n">
        <v>37.55</v>
      </c>
      <c r="L173" t="n">
        <v>2.25</v>
      </c>
      <c r="M173" t="n">
        <v>10</v>
      </c>
      <c r="N173" t="n">
        <v>11.6</v>
      </c>
      <c r="O173" t="n">
        <v>11506.78</v>
      </c>
      <c r="P173" t="n">
        <v>31.86</v>
      </c>
      <c r="Q173" t="n">
        <v>203.56</v>
      </c>
      <c r="R173" t="n">
        <v>21</v>
      </c>
      <c r="S173" t="n">
        <v>13.05</v>
      </c>
      <c r="T173" t="n">
        <v>3643.54</v>
      </c>
      <c r="U173" t="n">
        <v>0.62</v>
      </c>
      <c r="V173" t="n">
        <v>0.88</v>
      </c>
      <c r="W173" t="n">
        <v>0.08</v>
      </c>
      <c r="X173" t="n">
        <v>0.23</v>
      </c>
      <c r="Y173" t="n">
        <v>1</v>
      </c>
      <c r="Z173" t="n">
        <v>10</v>
      </c>
    </row>
    <row r="174">
      <c r="A174" t="n">
        <v>6</v>
      </c>
      <c r="B174" t="n">
        <v>40</v>
      </c>
      <c r="C174" t="inlineStr">
        <is>
          <t xml:space="preserve">CONCLUIDO	</t>
        </is>
      </c>
      <c r="D174" t="n">
        <v>15.8082</v>
      </c>
      <c r="E174" t="n">
        <v>6.33</v>
      </c>
      <c r="F174" t="n">
        <v>4.2</v>
      </c>
      <c r="G174" t="n">
        <v>25.18</v>
      </c>
      <c r="H174" t="n">
        <v>0.48</v>
      </c>
      <c r="I174" t="n">
        <v>10</v>
      </c>
      <c r="J174" t="n">
        <v>91.70999999999999</v>
      </c>
      <c r="K174" t="n">
        <v>37.55</v>
      </c>
      <c r="L174" t="n">
        <v>2.5</v>
      </c>
      <c r="M174" t="n">
        <v>8</v>
      </c>
      <c r="N174" t="n">
        <v>11.66</v>
      </c>
      <c r="O174" t="n">
        <v>11544.61</v>
      </c>
      <c r="P174" t="n">
        <v>31</v>
      </c>
      <c r="Q174" t="n">
        <v>203.56</v>
      </c>
      <c r="R174" t="n">
        <v>18.65</v>
      </c>
      <c r="S174" t="n">
        <v>13.05</v>
      </c>
      <c r="T174" t="n">
        <v>2478.7</v>
      </c>
      <c r="U174" t="n">
        <v>0.7</v>
      </c>
      <c r="V174" t="n">
        <v>0.89</v>
      </c>
      <c r="W174" t="n">
        <v>0.07000000000000001</v>
      </c>
      <c r="X174" t="n">
        <v>0.16</v>
      </c>
      <c r="Y174" t="n">
        <v>1</v>
      </c>
      <c r="Z174" t="n">
        <v>10</v>
      </c>
    </row>
    <row r="175">
      <c r="A175" t="n">
        <v>7</v>
      </c>
      <c r="B175" t="n">
        <v>40</v>
      </c>
      <c r="C175" t="inlineStr">
        <is>
          <t xml:space="preserve">CONCLUIDO	</t>
        </is>
      </c>
      <c r="D175" t="n">
        <v>15.8493</v>
      </c>
      <c r="E175" t="n">
        <v>6.31</v>
      </c>
      <c r="F175" t="n">
        <v>4.2</v>
      </c>
      <c r="G175" t="n">
        <v>28</v>
      </c>
      <c r="H175" t="n">
        <v>0.52</v>
      </c>
      <c r="I175" t="n">
        <v>9</v>
      </c>
      <c r="J175" t="n">
        <v>92.02</v>
      </c>
      <c r="K175" t="n">
        <v>37.55</v>
      </c>
      <c r="L175" t="n">
        <v>2.75</v>
      </c>
      <c r="M175" t="n">
        <v>7</v>
      </c>
      <c r="N175" t="n">
        <v>11.71</v>
      </c>
      <c r="O175" t="n">
        <v>11582.46</v>
      </c>
      <c r="P175" t="n">
        <v>30.26</v>
      </c>
      <c r="Q175" t="n">
        <v>203.56</v>
      </c>
      <c r="R175" t="n">
        <v>19.05</v>
      </c>
      <c r="S175" t="n">
        <v>13.05</v>
      </c>
      <c r="T175" t="n">
        <v>2686.48</v>
      </c>
      <c r="U175" t="n">
        <v>0.68</v>
      </c>
      <c r="V175" t="n">
        <v>0.89</v>
      </c>
      <c r="W175" t="n">
        <v>0.07000000000000001</v>
      </c>
      <c r="X175" t="n">
        <v>0.16</v>
      </c>
      <c r="Y175" t="n">
        <v>1</v>
      </c>
      <c r="Z175" t="n">
        <v>10</v>
      </c>
    </row>
    <row r="176">
      <c r="A176" t="n">
        <v>8</v>
      </c>
      <c r="B176" t="n">
        <v>40</v>
      </c>
      <c r="C176" t="inlineStr">
        <is>
          <t xml:space="preserve">CONCLUIDO	</t>
        </is>
      </c>
      <c r="D176" t="n">
        <v>15.8284</v>
      </c>
      <c r="E176" t="n">
        <v>6.32</v>
      </c>
      <c r="F176" t="n">
        <v>4.21</v>
      </c>
      <c r="G176" t="n">
        <v>28.05</v>
      </c>
      <c r="H176" t="n">
        <v>0.57</v>
      </c>
      <c r="I176" t="n">
        <v>9</v>
      </c>
      <c r="J176" t="n">
        <v>92.31999999999999</v>
      </c>
      <c r="K176" t="n">
        <v>37.55</v>
      </c>
      <c r="L176" t="n">
        <v>3</v>
      </c>
      <c r="M176" t="n">
        <v>7</v>
      </c>
      <c r="N176" t="n">
        <v>11.77</v>
      </c>
      <c r="O176" t="n">
        <v>11620.34</v>
      </c>
      <c r="P176" t="n">
        <v>30</v>
      </c>
      <c r="Q176" t="n">
        <v>203.56</v>
      </c>
      <c r="R176" t="n">
        <v>19.29</v>
      </c>
      <c r="S176" t="n">
        <v>13.05</v>
      </c>
      <c r="T176" t="n">
        <v>2806.63</v>
      </c>
      <c r="U176" t="n">
        <v>0.68</v>
      </c>
      <c r="V176" t="n">
        <v>0.89</v>
      </c>
      <c r="W176" t="n">
        <v>0.07000000000000001</v>
      </c>
      <c r="X176" t="n">
        <v>0.17</v>
      </c>
      <c r="Y176" t="n">
        <v>1</v>
      </c>
      <c r="Z176" t="n">
        <v>10</v>
      </c>
    </row>
    <row r="177">
      <c r="A177" t="n">
        <v>9</v>
      </c>
      <c r="B177" t="n">
        <v>40</v>
      </c>
      <c r="C177" t="inlineStr">
        <is>
          <t xml:space="preserve">CONCLUIDO	</t>
        </is>
      </c>
      <c r="D177" t="n">
        <v>15.9447</v>
      </c>
      <c r="E177" t="n">
        <v>6.27</v>
      </c>
      <c r="F177" t="n">
        <v>4.18</v>
      </c>
      <c r="G177" t="n">
        <v>31.35</v>
      </c>
      <c r="H177" t="n">
        <v>0.62</v>
      </c>
      <c r="I177" t="n">
        <v>8</v>
      </c>
      <c r="J177" t="n">
        <v>92.63</v>
      </c>
      <c r="K177" t="n">
        <v>37.55</v>
      </c>
      <c r="L177" t="n">
        <v>3.25</v>
      </c>
      <c r="M177" t="n">
        <v>6</v>
      </c>
      <c r="N177" t="n">
        <v>11.83</v>
      </c>
      <c r="O177" t="n">
        <v>11658.24</v>
      </c>
      <c r="P177" t="n">
        <v>29.05</v>
      </c>
      <c r="Q177" t="n">
        <v>203.56</v>
      </c>
      <c r="R177" t="n">
        <v>18.45</v>
      </c>
      <c r="S177" t="n">
        <v>13.05</v>
      </c>
      <c r="T177" t="n">
        <v>2390.94</v>
      </c>
      <c r="U177" t="n">
        <v>0.71</v>
      </c>
      <c r="V177" t="n">
        <v>0.89</v>
      </c>
      <c r="W177" t="n">
        <v>0.07000000000000001</v>
      </c>
      <c r="X177" t="n">
        <v>0.14</v>
      </c>
      <c r="Y177" t="n">
        <v>1</v>
      </c>
      <c r="Z177" t="n">
        <v>10</v>
      </c>
    </row>
    <row r="178">
      <c r="A178" t="n">
        <v>10</v>
      </c>
      <c r="B178" t="n">
        <v>40</v>
      </c>
      <c r="C178" t="inlineStr">
        <is>
          <t xml:space="preserve">CONCLUIDO	</t>
        </is>
      </c>
      <c r="D178" t="n">
        <v>16.1052</v>
      </c>
      <c r="E178" t="n">
        <v>6.21</v>
      </c>
      <c r="F178" t="n">
        <v>4.14</v>
      </c>
      <c r="G178" t="n">
        <v>35.46</v>
      </c>
      <c r="H178" t="n">
        <v>0.66</v>
      </c>
      <c r="I178" t="n">
        <v>7</v>
      </c>
      <c r="J178" t="n">
        <v>92.94</v>
      </c>
      <c r="K178" t="n">
        <v>37.55</v>
      </c>
      <c r="L178" t="n">
        <v>3.5</v>
      </c>
      <c r="M178" t="n">
        <v>5</v>
      </c>
      <c r="N178" t="n">
        <v>11.88</v>
      </c>
      <c r="O178" t="n">
        <v>11696.16</v>
      </c>
      <c r="P178" t="n">
        <v>28.09</v>
      </c>
      <c r="Q178" t="n">
        <v>203.56</v>
      </c>
      <c r="R178" t="n">
        <v>17.03</v>
      </c>
      <c r="S178" t="n">
        <v>13.05</v>
      </c>
      <c r="T178" t="n">
        <v>1683.25</v>
      </c>
      <c r="U178" t="n">
        <v>0.77</v>
      </c>
      <c r="V178" t="n">
        <v>0.9</v>
      </c>
      <c r="W178" t="n">
        <v>0.06</v>
      </c>
      <c r="X178" t="n">
        <v>0.1</v>
      </c>
      <c r="Y178" t="n">
        <v>1</v>
      </c>
      <c r="Z178" t="n">
        <v>10</v>
      </c>
    </row>
    <row r="179">
      <c r="A179" t="n">
        <v>11</v>
      </c>
      <c r="B179" t="n">
        <v>40</v>
      </c>
      <c r="C179" t="inlineStr">
        <is>
          <t xml:space="preserve">CONCLUIDO	</t>
        </is>
      </c>
      <c r="D179" t="n">
        <v>16.0264</v>
      </c>
      <c r="E179" t="n">
        <v>6.24</v>
      </c>
      <c r="F179" t="n">
        <v>4.17</v>
      </c>
      <c r="G179" t="n">
        <v>35.72</v>
      </c>
      <c r="H179" t="n">
        <v>0.71</v>
      </c>
      <c r="I179" t="n">
        <v>7</v>
      </c>
      <c r="J179" t="n">
        <v>93.23999999999999</v>
      </c>
      <c r="K179" t="n">
        <v>37.55</v>
      </c>
      <c r="L179" t="n">
        <v>3.75</v>
      </c>
      <c r="M179" t="n">
        <v>3</v>
      </c>
      <c r="N179" t="n">
        <v>11.94</v>
      </c>
      <c r="O179" t="n">
        <v>11734.1</v>
      </c>
      <c r="P179" t="n">
        <v>27.97</v>
      </c>
      <c r="Q179" t="n">
        <v>203.56</v>
      </c>
      <c r="R179" t="n">
        <v>17.88</v>
      </c>
      <c r="S179" t="n">
        <v>13.05</v>
      </c>
      <c r="T179" t="n">
        <v>2111.91</v>
      </c>
      <c r="U179" t="n">
        <v>0.73</v>
      </c>
      <c r="V179" t="n">
        <v>0.9</v>
      </c>
      <c r="W179" t="n">
        <v>0.07000000000000001</v>
      </c>
      <c r="X179" t="n">
        <v>0.13</v>
      </c>
      <c r="Y179" t="n">
        <v>1</v>
      </c>
      <c r="Z179" t="n">
        <v>10</v>
      </c>
    </row>
    <row r="180">
      <c r="A180" t="n">
        <v>12</v>
      </c>
      <c r="B180" t="n">
        <v>40</v>
      </c>
      <c r="C180" t="inlineStr">
        <is>
          <t xml:space="preserve">CONCLUIDO	</t>
        </is>
      </c>
      <c r="D180" t="n">
        <v>16.0007</v>
      </c>
      <c r="E180" t="n">
        <v>6.25</v>
      </c>
      <c r="F180" t="n">
        <v>4.18</v>
      </c>
      <c r="G180" t="n">
        <v>35.81</v>
      </c>
      <c r="H180" t="n">
        <v>0.75</v>
      </c>
      <c r="I180" t="n">
        <v>7</v>
      </c>
      <c r="J180" t="n">
        <v>93.55</v>
      </c>
      <c r="K180" t="n">
        <v>37.55</v>
      </c>
      <c r="L180" t="n">
        <v>4</v>
      </c>
      <c r="M180" t="n">
        <v>1</v>
      </c>
      <c r="N180" t="n">
        <v>12</v>
      </c>
      <c r="O180" t="n">
        <v>11772.07</v>
      </c>
      <c r="P180" t="n">
        <v>27.62</v>
      </c>
      <c r="Q180" t="n">
        <v>203.56</v>
      </c>
      <c r="R180" t="n">
        <v>18.16</v>
      </c>
      <c r="S180" t="n">
        <v>13.05</v>
      </c>
      <c r="T180" t="n">
        <v>2251.48</v>
      </c>
      <c r="U180" t="n">
        <v>0.72</v>
      </c>
      <c r="V180" t="n">
        <v>0.89</v>
      </c>
      <c r="W180" t="n">
        <v>0.07000000000000001</v>
      </c>
      <c r="X180" t="n">
        <v>0.14</v>
      </c>
      <c r="Y180" t="n">
        <v>1</v>
      </c>
      <c r="Z180" t="n">
        <v>10</v>
      </c>
    </row>
    <row r="181">
      <c r="A181" t="n">
        <v>13</v>
      </c>
      <c r="B181" t="n">
        <v>40</v>
      </c>
      <c r="C181" t="inlineStr">
        <is>
          <t xml:space="preserve">CONCLUIDO	</t>
        </is>
      </c>
      <c r="D181" t="n">
        <v>15.9872</v>
      </c>
      <c r="E181" t="n">
        <v>6.26</v>
      </c>
      <c r="F181" t="n">
        <v>4.18</v>
      </c>
      <c r="G181" t="n">
        <v>35.85</v>
      </c>
      <c r="H181" t="n">
        <v>0.8</v>
      </c>
      <c r="I181" t="n">
        <v>7</v>
      </c>
      <c r="J181" t="n">
        <v>93.86</v>
      </c>
      <c r="K181" t="n">
        <v>37.55</v>
      </c>
      <c r="L181" t="n">
        <v>4.25</v>
      </c>
      <c r="M181" t="n">
        <v>0</v>
      </c>
      <c r="N181" t="n">
        <v>12.06</v>
      </c>
      <c r="O181" t="n">
        <v>11810.06</v>
      </c>
      <c r="P181" t="n">
        <v>27.66</v>
      </c>
      <c r="Q181" t="n">
        <v>203.59</v>
      </c>
      <c r="R181" t="n">
        <v>18.29</v>
      </c>
      <c r="S181" t="n">
        <v>13.05</v>
      </c>
      <c r="T181" t="n">
        <v>2314.36</v>
      </c>
      <c r="U181" t="n">
        <v>0.71</v>
      </c>
      <c r="V181" t="n">
        <v>0.89</v>
      </c>
      <c r="W181" t="n">
        <v>0.07000000000000001</v>
      </c>
      <c r="X181" t="n">
        <v>0.14</v>
      </c>
      <c r="Y181" t="n">
        <v>1</v>
      </c>
      <c r="Z181" t="n">
        <v>10</v>
      </c>
    </row>
    <row r="182">
      <c r="A182" t="n">
        <v>0</v>
      </c>
      <c r="B182" t="n">
        <v>125</v>
      </c>
      <c r="C182" t="inlineStr">
        <is>
          <t xml:space="preserve">CONCLUIDO	</t>
        </is>
      </c>
      <c r="D182" t="n">
        <v>9.0985</v>
      </c>
      <c r="E182" t="n">
        <v>10.99</v>
      </c>
      <c r="F182" t="n">
        <v>5.31</v>
      </c>
      <c r="G182" t="n">
        <v>5.13</v>
      </c>
      <c r="H182" t="n">
        <v>0.07000000000000001</v>
      </c>
      <c r="I182" t="n">
        <v>62</v>
      </c>
      <c r="J182" t="n">
        <v>242.64</v>
      </c>
      <c r="K182" t="n">
        <v>58.47</v>
      </c>
      <c r="L182" t="n">
        <v>1</v>
      </c>
      <c r="M182" t="n">
        <v>60</v>
      </c>
      <c r="N182" t="n">
        <v>58.17</v>
      </c>
      <c r="O182" t="n">
        <v>30160.1</v>
      </c>
      <c r="P182" t="n">
        <v>84.48</v>
      </c>
      <c r="Q182" t="n">
        <v>203.8</v>
      </c>
      <c r="R182" t="n">
        <v>53.6</v>
      </c>
      <c r="S182" t="n">
        <v>13.05</v>
      </c>
      <c r="T182" t="n">
        <v>19693.66</v>
      </c>
      <c r="U182" t="n">
        <v>0.24</v>
      </c>
      <c r="V182" t="n">
        <v>0.7</v>
      </c>
      <c r="W182" t="n">
        <v>0.15</v>
      </c>
      <c r="X182" t="n">
        <v>1.26</v>
      </c>
      <c r="Y182" t="n">
        <v>1</v>
      </c>
      <c r="Z182" t="n">
        <v>10</v>
      </c>
    </row>
    <row r="183">
      <c r="A183" t="n">
        <v>1</v>
      </c>
      <c r="B183" t="n">
        <v>125</v>
      </c>
      <c r="C183" t="inlineStr">
        <is>
          <t xml:space="preserve">CONCLUIDO	</t>
        </is>
      </c>
      <c r="D183" t="n">
        <v>10.0329</v>
      </c>
      <c r="E183" t="n">
        <v>9.970000000000001</v>
      </c>
      <c r="F183" t="n">
        <v>4.99</v>
      </c>
      <c r="G183" t="n">
        <v>6.37</v>
      </c>
      <c r="H183" t="n">
        <v>0.09</v>
      </c>
      <c r="I183" t="n">
        <v>47</v>
      </c>
      <c r="J183" t="n">
        <v>243.08</v>
      </c>
      <c r="K183" t="n">
        <v>58.47</v>
      </c>
      <c r="L183" t="n">
        <v>1.25</v>
      </c>
      <c r="M183" t="n">
        <v>45</v>
      </c>
      <c r="N183" t="n">
        <v>58.36</v>
      </c>
      <c r="O183" t="n">
        <v>30214.33</v>
      </c>
      <c r="P183" t="n">
        <v>79.29000000000001</v>
      </c>
      <c r="Q183" t="n">
        <v>203.63</v>
      </c>
      <c r="R183" t="n">
        <v>43.71</v>
      </c>
      <c r="S183" t="n">
        <v>13.05</v>
      </c>
      <c r="T183" t="n">
        <v>14825.16</v>
      </c>
      <c r="U183" t="n">
        <v>0.3</v>
      </c>
      <c r="V183" t="n">
        <v>0.75</v>
      </c>
      <c r="W183" t="n">
        <v>0.13</v>
      </c>
      <c r="X183" t="n">
        <v>0.95</v>
      </c>
      <c r="Y183" t="n">
        <v>1</v>
      </c>
      <c r="Z183" t="n">
        <v>10</v>
      </c>
    </row>
    <row r="184">
      <c r="A184" t="n">
        <v>2</v>
      </c>
      <c r="B184" t="n">
        <v>125</v>
      </c>
      <c r="C184" t="inlineStr">
        <is>
          <t xml:space="preserve">CONCLUIDO	</t>
        </is>
      </c>
      <c r="D184" t="n">
        <v>10.6946</v>
      </c>
      <c r="E184" t="n">
        <v>9.35</v>
      </c>
      <c r="F184" t="n">
        <v>4.8</v>
      </c>
      <c r="G184" t="n">
        <v>7.58</v>
      </c>
      <c r="H184" t="n">
        <v>0.11</v>
      </c>
      <c r="I184" t="n">
        <v>38</v>
      </c>
      <c r="J184" t="n">
        <v>243.52</v>
      </c>
      <c r="K184" t="n">
        <v>58.47</v>
      </c>
      <c r="L184" t="n">
        <v>1.5</v>
      </c>
      <c r="M184" t="n">
        <v>36</v>
      </c>
      <c r="N184" t="n">
        <v>58.55</v>
      </c>
      <c r="O184" t="n">
        <v>30268.64</v>
      </c>
      <c r="P184" t="n">
        <v>76.09</v>
      </c>
      <c r="Q184" t="n">
        <v>203.6</v>
      </c>
      <c r="R184" t="n">
        <v>37.82</v>
      </c>
      <c r="S184" t="n">
        <v>13.05</v>
      </c>
      <c r="T184" t="n">
        <v>11922.79</v>
      </c>
      <c r="U184" t="n">
        <v>0.35</v>
      </c>
      <c r="V184" t="n">
        <v>0.78</v>
      </c>
      <c r="W184" t="n">
        <v>0.11</v>
      </c>
      <c r="X184" t="n">
        <v>0.76</v>
      </c>
      <c r="Y184" t="n">
        <v>1</v>
      </c>
      <c r="Z184" t="n">
        <v>10</v>
      </c>
    </row>
    <row r="185">
      <c r="A185" t="n">
        <v>3</v>
      </c>
      <c r="B185" t="n">
        <v>125</v>
      </c>
      <c r="C185" t="inlineStr">
        <is>
          <t xml:space="preserve">CONCLUIDO	</t>
        </is>
      </c>
      <c r="D185" t="n">
        <v>11.1885</v>
      </c>
      <c r="E185" t="n">
        <v>8.94</v>
      </c>
      <c r="F185" t="n">
        <v>4.67</v>
      </c>
      <c r="G185" t="n">
        <v>8.76</v>
      </c>
      <c r="H185" t="n">
        <v>0.13</v>
      </c>
      <c r="I185" t="n">
        <v>32</v>
      </c>
      <c r="J185" t="n">
        <v>243.96</v>
      </c>
      <c r="K185" t="n">
        <v>58.47</v>
      </c>
      <c r="L185" t="n">
        <v>1.75</v>
      </c>
      <c r="M185" t="n">
        <v>30</v>
      </c>
      <c r="N185" t="n">
        <v>58.74</v>
      </c>
      <c r="O185" t="n">
        <v>30323.01</v>
      </c>
      <c r="P185" t="n">
        <v>73.86</v>
      </c>
      <c r="Q185" t="n">
        <v>203.57</v>
      </c>
      <c r="R185" t="n">
        <v>33.68</v>
      </c>
      <c r="S185" t="n">
        <v>13.05</v>
      </c>
      <c r="T185" t="n">
        <v>9886.950000000001</v>
      </c>
      <c r="U185" t="n">
        <v>0.39</v>
      </c>
      <c r="V185" t="n">
        <v>0.8</v>
      </c>
      <c r="W185" t="n">
        <v>0.1</v>
      </c>
      <c r="X185" t="n">
        <v>0.63</v>
      </c>
      <c r="Y185" t="n">
        <v>1</v>
      </c>
      <c r="Z185" t="n">
        <v>10</v>
      </c>
    </row>
    <row r="186">
      <c r="A186" t="n">
        <v>4</v>
      </c>
      <c r="B186" t="n">
        <v>125</v>
      </c>
      <c r="C186" t="inlineStr">
        <is>
          <t xml:space="preserve">CONCLUIDO	</t>
        </is>
      </c>
      <c r="D186" t="n">
        <v>11.629</v>
      </c>
      <c r="E186" t="n">
        <v>8.6</v>
      </c>
      <c r="F186" t="n">
        <v>4.57</v>
      </c>
      <c r="G186" t="n">
        <v>10.15</v>
      </c>
      <c r="H186" t="n">
        <v>0.15</v>
      </c>
      <c r="I186" t="n">
        <v>27</v>
      </c>
      <c r="J186" t="n">
        <v>244.41</v>
      </c>
      <c r="K186" t="n">
        <v>58.47</v>
      </c>
      <c r="L186" t="n">
        <v>2</v>
      </c>
      <c r="M186" t="n">
        <v>25</v>
      </c>
      <c r="N186" t="n">
        <v>58.93</v>
      </c>
      <c r="O186" t="n">
        <v>30377.45</v>
      </c>
      <c r="P186" t="n">
        <v>72.09</v>
      </c>
      <c r="Q186" t="n">
        <v>203.64</v>
      </c>
      <c r="R186" t="n">
        <v>30.57</v>
      </c>
      <c r="S186" t="n">
        <v>13.05</v>
      </c>
      <c r="T186" t="n">
        <v>8355.940000000001</v>
      </c>
      <c r="U186" t="n">
        <v>0.43</v>
      </c>
      <c r="V186" t="n">
        <v>0.82</v>
      </c>
      <c r="W186" t="n">
        <v>0.09</v>
      </c>
      <c r="X186" t="n">
        <v>0.53</v>
      </c>
      <c r="Y186" t="n">
        <v>1</v>
      </c>
      <c r="Z186" t="n">
        <v>10</v>
      </c>
    </row>
    <row r="187">
      <c r="A187" t="n">
        <v>5</v>
      </c>
      <c r="B187" t="n">
        <v>125</v>
      </c>
      <c r="C187" t="inlineStr">
        <is>
          <t xml:space="preserve">CONCLUIDO	</t>
        </is>
      </c>
      <c r="D187" t="n">
        <v>11.9111</v>
      </c>
      <c r="E187" t="n">
        <v>8.4</v>
      </c>
      <c r="F187" t="n">
        <v>4.51</v>
      </c>
      <c r="G187" t="n">
        <v>11.26</v>
      </c>
      <c r="H187" t="n">
        <v>0.16</v>
      </c>
      <c r="I187" t="n">
        <v>24</v>
      </c>
      <c r="J187" t="n">
        <v>244.85</v>
      </c>
      <c r="K187" t="n">
        <v>58.47</v>
      </c>
      <c r="L187" t="n">
        <v>2.25</v>
      </c>
      <c r="M187" t="n">
        <v>22</v>
      </c>
      <c r="N187" t="n">
        <v>59.12</v>
      </c>
      <c r="O187" t="n">
        <v>30431.96</v>
      </c>
      <c r="P187" t="n">
        <v>70.98</v>
      </c>
      <c r="Q187" t="n">
        <v>203.56</v>
      </c>
      <c r="R187" t="n">
        <v>28.47</v>
      </c>
      <c r="S187" t="n">
        <v>13.05</v>
      </c>
      <c r="T187" t="n">
        <v>7321.81</v>
      </c>
      <c r="U187" t="n">
        <v>0.46</v>
      </c>
      <c r="V187" t="n">
        <v>0.83</v>
      </c>
      <c r="W187" t="n">
        <v>0.09</v>
      </c>
      <c r="X187" t="n">
        <v>0.47</v>
      </c>
      <c r="Y187" t="n">
        <v>1</v>
      </c>
      <c r="Z187" t="n">
        <v>10</v>
      </c>
    </row>
    <row r="188">
      <c r="A188" t="n">
        <v>6</v>
      </c>
      <c r="B188" t="n">
        <v>125</v>
      </c>
      <c r="C188" t="inlineStr">
        <is>
          <t xml:space="preserve">CONCLUIDO	</t>
        </is>
      </c>
      <c r="D188" t="n">
        <v>12.2262</v>
      </c>
      <c r="E188" t="n">
        <v>8.18</v>
      </c>
      <c r="F188" t="n">
        <v>4.43</v>
      </c>
      <c r="G188" t="n">
        <v>12.66</v>
      </c>
      <c r="H188" t="n">
        <v>0.18</v>
      </c>
      <c r="I188" t="n">
        <v>21</v>
      </c>
      <c r="J188" t="n">
        <v>245.29</v>
      </c>
      <c r="K188" t="n">
        <v>58.47</v>
      </c>
      <c r="L188" t="n">
        <v>2.5</v>
      </c>
      <c r="M188" t="n">
        <v>19</v>
      </c>
      <c r="N188" t="n">
        <v>59.32</v>
      </c>
      <c r="O188" t="n">
        <v>30486.54</v>
      </c>
      <c r="P188" t="n">
        <v>69.64</v>
      </c>
      <c r="Q188" t="n">
        <v>203.56</v>
      </c>
      <c r="R188" t="n">
        <v>26.14</v>
      </c>
      <c r="S188" t="n">
        <v>13.05</v>
      </c>
      <c r="T188" t="n">
        <v>6169.88</v>
      </c>
      <c r="U188" t="n">
        <v>0.5</v>
      </c>
      <c r="V188" t="n">
        <v>0.84</v>
      </c>
      <c r="W188" t="n">
        <v>0.09</v>
      </c>
      <c r="X188" t="n">
        <v>0.39</v>
      </c>
      <c r="Y188" t="n">
        <v>1</v>
      </c>
      <c r="Z188" t="n">
        <v>10</v>
      </c>
    </row>
    <row r="189">
      <c r="A189" t="n">
        <v>7</v>
      </c>
      <c r="B189" t="n">
        <v>125</v>
      </c>
      <c r="C189" t="inlineStr">
        <is>
          <t xml:space="preserve">CONCLUIDO	</t>
        </is>
      </c>
      <c r="D189" t="n">
        <v>12.5126</v>
      </c>
      <c r="E189" t="n">
        <v>7.99</v>
      </c>
      <c r="F189" t="n">
        <v>4.34</v>
      </c>
      <c r="G189" t="n">
        <v>13.7</v>
      </c>
      <c r="H189" t="n">
        <v>0.2</v>
      </c>
      <c r="I189" t="n">
        <v>19</v>
      </c>
      <c r="J189" t="n">
        <v>245.73</v>
      </c>
      <c r="K189" t="n">
        <v>58.47</v>
      </c>
      <c r="L189" t="n">
        <v>2.75</v>
      </c>
      <c r="M189" t="n">
        <v>17</v>
      </c>
      <c r="N189" t="n">
        <v>59.51</v>
      </c>
      <c r="O189" t="n">
        <v>30541.19</v>
      </c>
      <c r="P189" t="n">
        <v>68.01000000000001</v>
      </c>
      <c r="Q189" t="n">
        <v>203.59</v>
      </c>
      <c r="R189" t="n">
        <v>22.96</v>
      </c>
      <c r="S189" t="n">
        <v>13.05</v>
      </c>
      <c r="T189" t="n">
        <v>4588.17</v>
      </c>
      <c r="U189" t="n">
        <v>0.57</v>
      </c>
      <c r="V189" t="n">
        <v>0.86</v>
      </c>
      <c r="W189" t="n">
        <v>0.08</v>
      </c>
      <c r="X189" t="n">
        <v>0.3</v>
      </c>
      <c r="Y189" t="n">
        <v>1</v>
      </c>
      <c r="Z189" t="n">
        <v>10</v>
      </c>
    </row>
    <row r="190">
      <c r="A190" t="n">
        <v>8</v>
      </c>
      <c r="B190" t="n">
        <v>125</v>
      </c>
      <c r="C190" t="inlineStr">
        <is>
          <t xml:space="preserve">CONCLUIDO	</t>
        </is>
      </c>
      <c r="D190" t="n">
        <v>12.4327</v>
      </c>
      <c r="E190" t="n">
        <v>8.039999999999999</v>
      </c>
      <c r="F190" t="n">
        <v>4.44</v>
      </c>
      <c r="G190" t="n">
        <v>14.79</v>
      </c>
      <c r="H190" t="n">
        <v>0.22</v>
      </c>
      <c r="I190" t="n">
        <v>18</v>
      </c>
      <c r="J190" t="n">
        <v>246.18</v>
      </c>
      <c r="K190" t="n">
        <v>58.47</v>
      </c>
      <c r="L190" t="n">
        <v>3</v>
      </c>
      <c r="M190" t="n">
        <v>16</v>
      </c>
      <c r="N190" t="n">
        <v>59.7</v>
      </c>
      <c r="O190" t="n">
        <v>30595.91</v>
      </c>
      <c r="P190" t="n">
        <v>69.5</v>
      </c>
      <c r="Q190" t="n">
        <v>203.57</v>
      </c>
      <c r="R190" t="n">
        <v>27</v>
      </c>
      <c r="S190" t="n">
        <v>13.05</v>
      </c>
      <c r="T190" t="n">
        <v>6616.38</v>
      </c>
      <c r="U190" t="n">
        <v>0.48</v>
      </c>
      <c r="V190" t="n">
        <v>0.84</v>
      </c>
      <c r="W190" t="n">
        <v>0.07000000000000001</v>
      </c>
      <c r="X190" t="n">
        <v>0.4</v>
      </c>
      <c r="Y190" t="n">
        <v>1</v>
      </c>
      <c r="Z190" t="n">
        <v>10</v>
      </c>
    </row>
    <row r="191">
      <c r="A191" t="n">
        <v>9</v>
      </c>
      <c r="B191" t="n">
        <v>125</v>
      </c>
      <c r="C191" t="inlineStr">
        <is>
          <t xml:space="preserve">CONCLUIDO	</t>
        </is>
      </c>
      <c r="D191" t="n">
        <v>12.7141</v>
      </c>
      <c r="E191" t="n">
        <v>7.87</v>
      </c>
      <c r="F191" t="n">
        <v>4.35</v>
      </c>
      <c r="G191" t="n">
        <v>16.32</v>
      </c>
      <c r="H191" t="n">
        <v>0.23</v>
      </c>
      <c r="I191" t="n">
        <v>16</v>
      </c>
      <c r="J191" t="n">
        <v>246.62</v>
      </c>
      <c r="K191" t="n">
        <v>58.47</v>
      </c>
      <c r="L191" t="n">
        <v>3.25</v>
      </c>
      <c r="M191" t="n">
        <v>14</v>
      </c>
      <c r="N191" t="n">
        <v>59.9</v>
      </c>
      <c r="O191" t="n">
        <v>30650.7</v>
      </c>
      <c r="P191" t="n">
        <v>67.98999999999999</v>
      </c>
      <c r="Q191" t="n">
        <v>203.56</v>
      </c>
      <c r="R191" t="n">
        <v>23.86</v>
      </c>
      <c r="S191" t="n">
        <v>13.05</v>
      </c>
      <c r="T191" t="n">
        <v>5052.72</v>
      </c>
      <c r="U191" t="n">
        <v>0.55</v>
      </c>
      <c r="V191" t="n">
        <v>0.86</v>
      </c>
      <c r="W191" t="n">
        <v>0.08</v>
      </c>
      <c r="X191" t="n">
        <v>0.31</v>
      </c>
      <c r="Y191" t="n">
        <v>1</v>
      </c>
      <c r="Z191" t="n">
        <v>10</v>
      </c>
    </row>
    <row r="192">
      <c r="A192" t="n">
        <v>10</v>
      </c>
      <c r="B192" t="n">
        <v>125</v>
      </c>
      <c r="C192" t="inlineStr">
        <is>
          <t xml:space="preserve">CONCLUIDO	</t>
        </is>
      </c>
      <c r="D192" t="n">
        <v>12.8342</v>
      </c>
      <c r="E192" t="n">
        <v>7.79</v>
      </c>
      <c r="F192" t="n">
        <v>4.33</v>
      </c>
      <c r="G192" t="n">
        <v>17.31</v>
      </c>
      <c r="H192" t="n">
        <v>0.25</v>
      </c>
      <c r="I192" t="n">
        <v>15</v>
      </c>
      <c r="J192" t="n">
        <v>247.07</v>
      </c>
      <c r="K192" t="n">
        <v>58.47</v>
      </c>
      <c r="L192" t="n">
        <v>3.5</v>
      </c>
      <c r="M192" t="n">
        <v>13</v>
      </c>
      <c r="N192" t="n">
        <v>60.09</v>
      </c>
      <c r="O192" t="n">
        <v>30705.56</v>
      </c>
      <c r="P192" t="n">
        <v>67.41</v>
      </c>
      <c r="Q192" t="n">
        <v>203.59</v>
      </c>
      <c r="R192" t="n">
        <v>22.97</v>
      </c>
      <c r="S192" t="n">
        <v>13.05</v>
      </c>
      <c r="T192" t="n">
        <v>4617.47</v>
      </c>
      <c r="U192" t="n">
        <v>0.57</v>
      </c>
      <c r="V192" t="n">
        <v>0.86</v>
      </c>
      <c r="W192" t="n">
        <v>0.08</v>
      </c>
      <c r="X192" t="n">
        <v>0.29</v>
      </c>
      <c r="Y192" t="n">
        <v>1</v>
      </c>
      <c r="Z192" t="n">
        <v>10</v>
      </c>
    </row>
    <row r="193">
      <c r="A193" t="n">
        <v>11</v>
      </c>
      <c r="B193" t="n">
        <v>125</v>
      </c>
      <c r="C193" t="inlineStr">
        <is>
          <t xml:space="preserve">CONCLUIDO	</t>
        </is>
      </c>
      <c r="D193" t="n">
        <v>12.9571</v>
      </c>
      <c r="E193" t="n">
        <v>7.72</v>
      </c>
      <c r="F193" t="n">
        <v>4.3</v>
      </c>
      <c r="G193" t="n">
        <v>18.43</v>
      </c>
      <c r="H193" t="n">
        <v>0.27</v>
      </c>
      <c r="I193" t="n">
        <v>14</v>
      </c>
      <c r="J193" t="n">
        <v>247.51</v>
      </c>
      <c r="K193" t="n">
        <v>58.47</v>
      </c>
      <c r="L193" t="n">
        <v>3.75</v>
      </c>
      <c r="M193" t="n">
        <v>12</v>
      </c>
      <c r="N193" t="n">
        <v>60.29</v>
      </c>
      <c r="O193" t="n">
        <v>30760.49</v>
      </c>
      <c r="P193" t="n">
        <v>66.88</v>
      </c>
      <c r="Q193" t="n">
        <v>203.56</v>
      </c>
      <c r="R193" t="n">
        <v>22.2</v>
      </c>
      <c r="S193" t="n">
        <v>13.05</v>
      </c>
      <c r="T193" t="n">
        <v>4233.32</v>
      </c>
      <c r="U193" t="n">
        <v>0.59</v>
      </c>
      <c r="V193" t="n">
        <v>0.87</v>
      </c>
      <c r="W193" t="n">
        <v>0.07000000000000001</v>
      </c>
      <c r="X193" t="n">
        <v>0.26</v>
      </c>
      <c r="Y193" t="n">
        <v>1</v>
      </c>
      <c r="Z193" t="n">
        <v>10</v>
      </c>
    </row>
    <row r="194">
      <c r="A194" t="n">
        <v>12</v>
      </c>
      <c r="B194" t="n">
        <v>125</v>
      </c>
      <c r="C194" t="inlineStr">
        <is>
          <t xml:space="preserve">CONCLUIDO	</t>
        </is>
      </c>
      <c r="D194" t="n">
        <v>13.07</v>
      </c>
      <c r="E194" t="n">
        <v>7.65</v>
      </c>
      <c r="F194" t="n">
        <v>4.28</v>
      </c>
      <c r="G194" t="n">
        <v>19.76</v>
      </c>
      <c r="H194" t="n">
        <v>0.29</v>
      </c>
      <c r="I194" t="n">
        <v>13</v>
      </c>
      <c r="J194" t="n">
        <v>247.96</v>
      </c>
      <c r="K194" t="n">
        <v>58.47</v>
      </c>
      <c r="L194" t="n">
        <v>4</v>
      </c>
      <c r="M194" t="n">
        <v>11</v>
      </c>
      <c r="N194" t="n">
        <v>60.48</v>
      </c>
      <c r="O194" t="n">
        <v>30815.5</v>
      </c>
      <c r="P194" t="n">
        <v>66.54000000000001</v>
      </c>
      <c r="Q194" t="n">
        <v>203.56</v>
      </c>
      <c r="R194" t="n">
        <v>21.53</v>
      </c>
      <c r="S194" t="n">
        <v>13.05</v>
      </c>
      <c r="T194" t="n">
        <v>3902.6</v>
      </c>
      <c r="U194" t="n">
        <v>0.61</v>
      </c>
      <c r="V194" t="n">
        <v>0.87</v>
      </c>
      <c r="W194" t="n">
        <v>0.07000000000000001</v>
      </c>
      <c r="X194" t="n">
        <v>0.24</v>
      </c>
      <c r="Y194" t="n">
        <v>1</v>
      </c>
      <c r="Z194" t="n">
        <v>10</v>
      </c>
    </row>
    <row r="195">
      <c r="A195" t="n">
        <v>13</v>
      </c>
      <c r="B195" t="n">
        <v>125</v>
      </c>
      <c r="C195" t="inlineStr">
        <is>
          <t xml:space="preserve">CONCLUIDO	</t>
        </is>
      </c>
      <c r="D195" t="n">
        <v>13.0638</v>
      </c>
      <c r="E195" t="n">
        <v>7.65</v>
      </c>
      <c r="F195" t="n">
        <v>4.28</v>
      </c>
      <c r="G195" t="n">
        <v>19.77</v>
      </c>
      <c r="H195" t="n">
        <v>0.3</v>
      </c>
      <c r="I195" t="n">
        <v>13</v>
      </c>
      <c r="J195" t="n">
        <v>248.4</v>
      </c>
      <c r="K195" t="n">
        <v>58.47</v>
      </c>
      <c r="L195" t="n">
        <v>4.25</v>
      </c>
      <c r="M195" t="n">
        <v>11</v>
      </c>
      <c r="N195" t="n">
        <v>60.68</v>
      </c>
      <c r="O195" t="n">
        <v>30870.57</v>
      </c>
      <c r="P195" t="n">
        <v>66.37</v>
      </c>
      <c r="Q195" t="n">
        <v>203.59</v>
      </c>
      <c r="R195" t="n">
        <v>21.55</v>
      </c>
      <c r="S195" t="n">
        <v>13.05</v>
      </c>
      <c r="T195" t="n">
        <v>3912.72</v>
      </c>
      <c r="U195" t="n">
        <v>0.61</v>
      </c>
      <c r="V195" t="n">
        <v>0.87</v>
      </c>
      <c r="W195" t="n">
        <v>0.08</v>
      </c>
      <c r="X195" t="n">
        <v>0.24</v>
      </c>
      <c r="Y195" t="n">
        <v>1</v>
      </c>
      <c r="Z195" t="n">
        <v>10</v>
      </c>
    </row>
    <row r="196">
      <c r="A196" t="n">
        <v>14</v>
      </c>
      <c r="B196" t="n">
        <v>125</v>
      </c>
      <c r="C196" t="inlineStr">
        <is>
          <t xml:space="preserve">CONCLUIDO	</t>
        </is>
      </c>
      <c r="D196" t="n">
        <v>13.181</v>
      </c>
      <c r="E196" t="n">
        <v>7.59</v>
      </c>
      <c r="F196" t="n">
        <v>4.26</v>
      </c>
      <c r="G196" t="n">
        <v>21.32</v>
      </c>
      <c r="H196" t="n">
        <v>0.32</v>
      </c>
      <c r="I196" t="n">
        <v>12</v>
      </c>
      <c r="J196" t="n">
        <v>248.85</v>
      </c>
      <c r="K196" t="n">
        <v>58.47</v>
      </c>
      <c r="L196" t="n">
        <v>4.5</v>
      </c>
      <c r="M196" t="n">
        <v>10</v>
      </c>
      <c r="N196" t="n">
        <v>60.88</v>
      </c>
      <c r="O196" t="n">
        <v>30925.72</v>
      </c>
      <c r="P196" t="n">
        <v>65.91</v>
      </c>
      <c r="Q196" t="n">
        <v>203.56</v>
      </c>
      <c r="R196" t="n">
        <v>20.92</v>
      </c>
      <c r="S196" t="n">
        <v>13.05</v>
      </c>
      <c r="T196" t="n">
        <v>3605.2</v>
      </c>
      <c r="U196" t="n">
        <v>0.62</v>
      </c>
      <c r="V196" t="n">
        <v>0.88</v>
      </c>
      <c r="W196" t="n">
        <v>0.07000000000000001</v>
      </c>
      <c r="X196" t="n">
        <v>0.22</v>
      </c>
      <c r="Y196" t="n">
        <v>1</v>
      </c>
      <c r="Z196" t="n">
        <v>10</v>
      </c>
    </row>
    <row r="197">
      <c r="A197" t="n">
        <v>15</v>
      </c>
      <c r="B197" t="n">
        <v>125</v>
      </c>
      <c r="C197" t="inlineStr">
        <is>
          <t xml:space="preserve">CONCLUIDO	</t>
        </is>
      </c>
      <c r="D197" t="n">
        <v>13.3033</v>
      </c>
      <c r="E197" t="n">
        <v>7.52</v>
      </c>
      <c r="F197" t="n">
        <v>4.24</v>
      </c>
      <c r="G197" t="n">
        <v>23.13</v>
      </c>
      <c r="H197" t="n">
        <v>0.34</v>
      </c>
      <c r="I197" t="n">
        <v>11</v>
      </c>
      <c r="J197" t="n">
        <v>249.3</v>
      </c>
      <c r="K197" t="n">
        <v>58.47</v>
      </c>
      <c r="L197" t="n">
        <v>4.75</v>
      </c>
      <c r="M197" t="n">
        <v>9</v>
      </c>
      <c r="N197" t="n">
        <v>61.07</v>
      </c>
      <c r="O197" t="n">
        <v>30980.93</v>
      </c>
      <c r="P197" t="n">
        <v>65.43000000000001</v>
      </c>
      <c r="Q197" t="n">
        <v>203.6</v>
      </c>
      <c r="R197" t="n">
        <v>20.3</v>
      </c>
      <c r="S197" t="n">
        <v>13.05</v>
      </c>
      <c r="T197" t="n">
        <v>3301.02</v>
      </c>
      <c r="U197" t="n">
        <v>0.64</v>
      </c>
      <c r="V197" t="n">
        <v>0.88</v>
      </c>
      <c r="W197" t="n">
        <v>0.07000000000000001</v>
      </c>
      <c r="X197" t="n">
        <v>0.2</v>
      </c>
      <c r="Y197" t="n">
        <v>1</v>
      </c>
      <c r="Z197" t="n">
        <v>10</v>
      </c>
    </row>
    <row r="198">
      <c r="A198" t="n">
        <v>16</v>
      </c>
      <c r="B198" t="n">
        <v>125</v>
      </c>
      <c r="C198" t="inlineStr">
        <is>
          <t xml:space="preserve">CONCLUIDO	</t>
        </is>
      </c>
      <c r="D198" t="n">
        <v>13.3003</v>
      </c>
      <c r="E198" t="n">
        <v>7.52</v>
      </c>
      <c r="F198" t="n">
        <v>4.24</v>
      </c>
      <c r="G198" t="n">
        <v>23.14</v>
      </c>
      <c r="H198" t="n">
        <v>0.36</v>
      </c>
      <c r="I198" t="n">
        <v>11</v>
      </c>
      <c r="J198" t="n">
        <v>249.75</v>
      </c>
      <c r="K198" t="n">
        <v>58.47</v>
      </c>
      <c r="L198" t="n">
        <v>5</v>
      </c>
      <c r="M198" t="n">
        <v>9</v>
      </c>
      <c r="N198" t="n">
        <v>61.27</v>
      </c>
      <c r="O198" t="n">
        <v>31036.22</v>
      </c>
      <c r="P198" t="n">
        <v>65.45999999999999</v>
      </c>
      <c r="Q198" t="n">
        <v>203.56</v>
      </c>
      <c r="R198" t="n">
        <v>20.27</v>
      </c>
      <c r="S198" t="n">
        <v>13.05</v>
      </c>
      <c r="T198" t="n">
        <v>3284.82</v>
      </c>
      <c r="U198" t="n">
        <v>0.64</v>
      </c>
      <c r="V198" t="n">
        <v>0.88</v>
      </c>
      <c r="W198" t="n">
        <v>0.07000000000000001</v>
      </c>
      <c r="X198" t="n">
        <v>0.2</v>
      </c>
      <c r="Y198" t="n">
        <v>1</v>
      </c>
      <c r="Z198" t="n">
        <v>10</v>
      </c>
    </row>
    <row r="199">
      <c r="A199" t="n">
        <v>17</v>
      </c>
      <c r="B199" t="n">
        <v>125</v>
      </c>
      <c r="C199" t="inlineStr">
        <is>
          <t xml:space="preserve">CONCLUIDO	</t>
        </is>
      </c>
      <c r="D199" t="n">
        <v>13.4746</v>
      </c>
      <c r="E199" t="n">
        <v>7.42</v>
      </c>
      <c r="F199" t="n">
        <v>4.19</v>
      </c>
      <c r="G199" t="n">
        <v>25.15</v>
      </c>
      <c r="H199" t="n">
        <v>0.37</v>
      </c>
      <c r="I199" t="n">
        <v>10</v>
      </c>
      <c r="J199" t="n">
        <v>250.2</v>
      </c>
      <c r="K199" t="n">
        <v>58.47</v>
      </c>
      <c r="L199" t="n">
        <v>5.25</v>
      </c>
      <c r="M199" t="n">
        <v>8</v>
      </c>
      <c r="N199" t="n">
        <v>61.47</v>
      </c>
      <c r="O199" t="n">
        <v>31091.59</v>
      </c>
      <c r="P199" t="n">
        <v>64.58</v>
      </c>
      <c r="Q199" t="n">
        <v>203.56</v>
      </c>
      <c r="R199" t="n">
        <v>18.46</v>
      </c>
      <c r="S199" t="n">
        <v>13.05</v>
      </c>
      <c r="T199" t="n">
        <v>2386.43</v>
      </c>
      <c r="U199" t="n">
        <v>0.71</v>
      </c>
      <c r="V199" t="n">
        <v>0.89</v>
      </c>
      <c r="W199" t="n">
        <v>0.07000000000000001</v>
      </c>
      <c r="X199" t="n">
        <v>0.15</v>
      </c>
      <c r="Y199" t="n">
        <v>1</v>
      </c>
      <c r="Z199" t="n">
        <v>10</v>
      </c>
    </row>
    <row r="200">
      <c r="A200" t="n">
        <v>18</v>
      </c>
      <c r="B200" t="n">
        <v>125</v>
      </c>
      <c r="C200" t="inlineStr">
        <is>
          <t xml:space="preserve">CONCLUIDO	</t>
        </is>
      </c>
      <c r="D200" t="n">
        <v>13.4489</v>
      </c>
      <c r="E200" t="n">
        <v>7.44</v>
      </c>
      <c r="F200" t="n">
        <v>4.21</v>
      </c>
      <c r="G200" t="n">
        <v>25.24</v>
      </c>
      <c r="H200" t="n">
        <v>0.39</v>
      </c>
      <c r="I200" t="n">
        <v>10</v>
      </c>
      <c r="J200" t="n">
        <v>250.64</v>
      </c>
      <c r="K200" t="n">
        <v>58.47</v>
      </c>
      <c r="L200" t="n">
        <v>5.5</v>
      </c>
      <c r="M200" t="n">
        <v>8</v>
      </c>
      <c r="N200" t="n">
        <v>61.67</v>
      </c>
      <c r="O200" t="n">
        <v>31147.02</v>
      </c>
      <c r="P200" t="n">
        <v>64.58</v>
      </c>
      <c r="Q200" t="n">
        <v>203.57</v>
      </c>
      <c r="R200" t="n">
        <v>19.28</v>
      </c>
      <c r="S200" t="n">
        <v>13.05</v>
      </c>
      <c r="T200" t="n">
        <v>2795.05</v>
      </c>
      <c r="U200" t="n">
        <v>0.68</v>
      </c>
      <c r="V200" t="n">
        <v>0.89</v>
      </c>
      <c r="W200" t="n">
        <v>0.07000000000000001</v>
      </c>
      <c r="X200" t="n">
        <v>0.17</v>
      </c>
      <c r="Y200" t="n">
        <v>1</v>
      </c>
      <c r="Z200" t="n">
        <v>10</v>
      </c>
    </row>
    <row r="201">
      <c r="A201" t="n">
        <v>19</v>
      </c>
      <c r="B201" t="n">
        <v>125</v>
      </c>
      <c r="C201" t="inlineStr">
        <is>
          <t xml:space="preserve">CONCLUIDO	</t>
        </is>
      </c>
      <c r="D201" t="n">
        <v>13.5384</v>
      </c>
      <c r="E201" t="n">
        <v>7.39</v>
      </c>
      <c r="F201" t="n">
        <v>4.2</v>
      </c>
      <c r="G201" t="n">
        <v>28.03</v>
      </c>
      <c r="H201" t="n">
        <v>0.41</v>
      </c>
      <c r="I201" t="n">
        <v>9</v>
      </c>
      <c r="J201" t="n">
        <v>251.09</v>
      </c>
      <c r="K201" t="n">
        <v>58.47</v>
      </c>
      <c r="L201" t="n">
        <v>5.75</v>
      </c>
      <c r="M201" t="n">
        <v>7</v>
      </c>
      <c r="N201" t="n">
        <v>61.87</v>
      </c>
      <c r="O201" t="n">
        <v>31202.53</v>
      </c>
      <c r="P201" t="n">
        <v>64.25</v>
      </c>
      <c r="Q201" t="n">
        <v>203.56</v>
      </c>
      <c r="R201" t="n">
        <v>19.14</v>
      </c>
      <c r="S201" t="n">
        <v>13.05</v>
      </c>
      <c r="T201" t="n">
        <v>2730.46</v>
      </c>
      <c r="U201" t="n">
        <v>0.68</v>
      </c>
      <c r="V201" t="n">
        <v>0.89</v>
      </c>
      <c r="W201" t="n">
        <v>0.07000000000000001</v>
      </c>
      <c r="X201" t="n">
        <v>0.16</v>
      </c>
      <c r="Y201" t="n">
        <v>1</v>
      </c>
      <c r="Z201" t="n">
        <v>10</v>
      </c>
    </row>
    <row r="202">
      <c r="A202" t="n">
        <v>20</v>
      </c>
      <c r="B202" t="n">
        <v>125</v>
      </c>
      <c r="C202" t="inlineStr">
        <is>
          <t xml:space="preserve">CONCLUIDO	</t>
        </is>
      </c>
      <c r="D202" t="n">
        <v>13.5287</v>
      </c>
      <c r="E202" t="n">
        <v>7.39</v>
      </c>
      <c r="F202" t="n">
        <v>4.21</v>
      </c>
      <c r="G202" t="n">
        <v>28.06</v>
      </c>
      <c r="H202" t="n">
        <v>0.42</v>
      </c>
      <c r="I202" t="n">
        <v>9</v>
      </c>
      <c r="J202" t="n">
        <v>251.55</v>
      </c>
      <c r="K202" t="n">
        <v>58.47</v>
      </c>
      <c r="L202" t="n">
        <v>6</v>
      </c>
      <c r="M202" t="n">
        <v>7</v>
      </c>
      <c r="N202" t="n">
        <v>62.07</v>
      </c>
      <c r="O202" t="n">
        <v>31258.11</v>
      </c>
      <c r="P202" t="n">
        <v>64.41</v>
      </c>
      <c r="Q202" t="n">
        <v>203.6</v>
      </c>
      <c r="R202" t="n">
        <v>19.34</v>
      </c>
      <c r="S202" t="n">
        <v>13.05</v>
      </c>
      <c r="T202" t="n">
        <v>2832.1</v>
      </c>
      <c r="U202" t="n">
        <v>0.67</v>
      </c>
      <c r="V202" t="n">
        <v>0.89</v>
      </c>
      <c r="W202" t="n">
        <v>0.07000000000000001</v>
      </c>
      <c r="X202" t="n">
        <v>0.17</v>
      </c>
      <c r="Y202" t="n">
        <v>1</v>
      </c>
      <c r="Z202" t="n">
        <v>10</v>
      </c>
    </row>
    <row r="203">
      <c r="A203" t="n">
        <v>21</v>
      </c>
      <c r="B203" t="n">
        <v>125</v>
      </c>
      <c r="C203" t="inlineStr">
        <is>
          <t xml:space="preserve">CONCLUIDO	</t>
        </is>
      </c>
      <c r="D203" t="n">
        <v>13.5425</v>
      </c>
      <c r="E203" t="n">
        <v>7.38</v>
      </c>
      <c r="F203" t="n">
        <v>4.2</v>
      </c>
      <c r="G203" t="n">
        <v>28.01</v>
      </c>
      <c r="H203" t="n">
        <v>0.44</v>
      </c>
      <c r="I203" t="n">
        <v>9</v>
      </c>
      <c r="J203" t="n">
        <v>252</v>
      </c>
      <c r="K203" t="n">
        <v>58.47</v>
      </c>
      <c r="L203" t="n">
        <v>6.25</v>
      </c>
      <c r="M203" t="n">
        <v>7</v>
      </c>
      <c r="N203" t="n">
        <v>62.27</v>
      </c>
      <c r="O203" t="n">
        <v>31313.77</v>
      </c>
      <c r="P203" t="n">
        <v>64.18000000000001</v>
      </c>
      <c r="Q203" t="n">
        <v>203.59</v>
      </c>
      <c r="R203" t="n">
        <v>19.11</v>
      </c>
      <c r="S203" t="n">
        <v>13.05</v>
      </c>
      <c r="T203" t="n">
        <v>2715.73</v>
      </c>
      <c r="U203" t="n">
        <v>0.68</v>
      </c>
      <c r="V203" t="n">
        <v>0.89</v>
      </c>
      <c r="W203" t="n">
        <v>0.07000000000000001</v>
      </c>
      <c r="X203" t="n">
        <v>0.16</v>
      </c>
      <c r="Y203" t="n">
        <v>1</v>
      </c>
      <c r="Z203" t="n">
        <v>10</v>
      </c>
    </row>
    <row r="204">
      <c r="A204" t="n">
        <v>22</v>
      </c>
      <c r="B204" t="n">
        <v>125</v>
      </c>
      <c r="C204" t="inlineStr">
        <is>
          <t xml:space="preserve">CONCLUIDO	</t>
        </is>
      </c>
      <c r="D204" t="n">
        <v>13.5349</v>
      </c>
      <c r="E204" t="n">
        <v>7.39</v>
      </c>
      <c r="F204" t="n">
        <v>4.21</v>
      </c>
      <c r="G204" t="n">
        <v>28.04</v>
      </c>
      <c r="H204" t="n">
        <v>0.46</v>
      </c>
      <c r="I204" t="n">
        <v>9</v>
      </c>
      <c r="J204" t="n">
        <v>252.45</v>
      </c>
      <c r="K204" t="n">
        <v>58.47</v>
      </c>
      <c r="L204" t="n">
        <v>6.5</v>
      </c>
      <c r="M204" t="n">
        <v>7</v>
      </c>
      <c r="N204" t="n">
        <v>62.47</v>
      </c>
      <c r="O204" t="n">
        <v>31369.49</v>
      </c>
      <c r="P204" t="n">
        <v>64.05</v>
      </c>
      <c r="Q204" t="n">
        <v>203.56</v>
      </c>
      <c r="R204" t="n">
        <v>19.21</v>
      </c>
      <c r="S204" t="n">
        <v>13.05</v>
      </c>
      <c r="T204" t="n">
        <v>2766.66</v>
      </c>
      <c r="U204" t="n">
        <v>0.68</v>
      </c>
      <c r="V204" t="n">
        <v>0.89</v>
      </c>
      <c r="W204" t="n">
        <v>0.07000000000000001</v>
      </c>
      <c r="X204" t="n">
        <v>0.17</v>
      </c>
      <c r="Y204" t="n">
        <v>1</v>
      </c>
      <c r="Z204" t="n">
        <v>10</v>
      </c>
    </row>
    <row r="205">
      <c r="A205" t="n">
        <v>23</v>
      </c>
      <c r="B205" t="n">
        <v>125</v>
      </c>
      <c r="C205" t="inlineStr">
        <is>
          <t xml:space="preserve">CONCLUIDO	</t>
        </is>
      </c>
      <c r="D205" t="n">
        <v>13.6768</v>
      </c>
      <c r="E205" t="n">
        <v>7.31</v>
      </c>
      <c r="F205" t="n">
        <v>4.18</v>
      </c>
      <c r="G205" t="n">
        <v>31.33</v>
      </c>
      <c r="H205" t="n">
        <v>0.47</v>
      </c>
      <c r="I205" t="n">
        <v>8</v>
      </c>
      <c r="J205" t="n">
        <v>252.9</v>
      </c>
      <c r="K205" t="n">
        <v>58.47</v>
      </c>
      <c r="L205" t="n">
        <v>6.75</v>
      </c>
      <c r="M205" t="n">
        <v>6</v>
      </c>
      <c r="N205" t="n">
        <v>62.68</v>
      </c>
      <c r="O205" t="n">
        <v>31425.3</v>
      </c>
      <c r="P205" t="n">
        <v>63.57</v>
      </c>
      <c r="Q205" t="n">
        <v>203.57</v>
      </c>
      <c r="R205" t="n">
        <v>18.3</v>
      </c>
      <c r="S205" t="n">
        <v>13.05</v>
      </c>
      <c r="T205" t="n">
        <v>2315.16</v>
      </c>
      <c r="U205" t="n">
        <v>0.71</v>
      </c>
      <c r="V205" t="n">
        <v>0.89</v>
      </c>
      <c r="W205" t="n">
        <v>0.07000000000000001</v>
      </c>
      <c r="X205" t="n">
        <v>0.14</v>
      </c>
      <c r="Y205" t="n">
        <v>1</v>
      </c>
      <c r="Z205" t="n">
        <v>10</v>
      </c>
    </row>
    <row r="206">
      <c r="A206" t="n">
        <v>24</v>
      </c>
      <c r="B206" t="n">
        <v>125</v>
      </c>
      <c r="C206" t="inlineStr">
        <is>
          <t xml:space="preserve">CONCLUIDO	</t>
        </is>
      </c>
      <c r="D206" t="n">
        <v>13.6778</v>
      </c>
      <c r="E206" t="n">
        <v>7.31</v>
      </c>
      <c r="F206" t="n">
        <v>4.18</v>
      </c>
      <c r="G206" t="n">
        <v>31.32</v>
      </c>
      <c r="H206" t="n">
        <v>0.49</v>
      </c>
      <c r="I206" t="n">
        <v>8</v>
      </c>
      <c r="J206" t="n">
        <v>253.35</v>
      </c>
      <c r="K206" t="n">
        <v>58.47</v>
      </c>
      <c r="L206" t="n">
        <v>7</v>
      </c>
      <c r="M206" t="n">
        <v>6</v>
      </c>
      <c r="N206" t="n">
        <v>62.88</v>
      </c>
      <c r="O206" t="n">
        <v>31481.17</v>
      </c>
      <c r="P206" t="n">
        <v>63.29</v>
      </c>
      <c r="Q206" t="n">
        <v>203.56</v>
      </c>
      <c r="R206" t="n">
        <v>18.25</v>
      </c>
      <c r="S206" t="n">
        <v>13.05</v>
      </c>
      <c r="T206" t="n">
        <v>2291.52</v>
      </c>
      <c r="U206" t="n">
        <v>0.71</v>
      </c>
      <c r="V206" t="n">
        <v>0.89</v>
      </c>
      <c r="W206" t="n">
        <v>0.07000000000000001</v>
      </c>
      <c r="X206" t="n">
        <v>0.14</v>
      </c>
      <c r="Y206" t="n">
        <v>1</v>
      </c>
      <c r="Z206" t="n">
        <v>10</v>
      </c>
    </row>
    <row r="207">
      <c r="A207" t="n">
        <v>25</v>
      </c>
      <c r="B207" t="n">
        <v>125</v>
      </c>
      <c r="C207" t="inlineStr">
        <is>
          <t xml:space="preserve">CONCLUIDO	</t>
        </is>
      </c>
      <c r="D207" t="n">
        <v>13.6622</v>
      </c>
      <c r="E207" t="n">
        <v>7.32</v>
      </c>
      <c r="F207" t="n">
        <v>4.18</v>
      </c>
      <c r="G207" t="n">
        <v>31.39</v>
      </c>
      <c r="H207" t="n">
        <v>0.51</v>
      </c>
      <c r="I207" t="n">
        <v>8</v>
      </c>
      <c r="J207" t="n">
        <v>253.81</v>
      </c>
      <c r="K207" t="n">
        <v>58.47</v>
      </c>
      <c r="L207" t="n">
        <v>7.25</v>
      </c>
      <c r="M207" t="n">
        <v>6</v>
      </c>
      <c r="N207" t="n">
        <v>63.08</v>
      </c>
      <c r="O207" t="n">
        <v>31537.13</v>
      </c>
      <c r="P207" t="n">
        <v>63.26</v>
      </c>
      <c r="Q207" t="n">
        <v>203.57</v>
      </c>
      <c r="R207" t="n">
        <v>18.56</v>
      </c>
      <c r="S207" t="n">
        <v>13.05</v>
      </c>
      <c r="T207" t="n">
        <v>2446.27</v>
      </c>
      <c r="U207" t="n">
        <v>0.7</v>
      </c>
      <c r="V207" t="n">
        <v>0.89</v>
      </c>
      <c r="W207" t="n">
        <v>0.07000000000000001</v>
      </c>
      <c r="X207" t="n">
        <v>0.14</v>
      </c>
      <c r="Y207" t="n">
        <v>1</v>
      </c>
      <c r="Z207" t="n">
        <v>10</v>
      </c>
    </row>
    <row r="208">
      <c r="A208" t="n">
        <v>26</v>
      </c>
      <c r="B208" t="n">
        <v>125</v>
      </c>
      <c r="C208" t="inlineStr">
        <is>
          <t xml:space="preserve">CONCLUIDO	</t>
        </is>
      </c>
      <c r="D208" t="n">
        <v>13.8074</v>
      </c>
      <c r="E208" t="n">
        <v>7.24</v>
      </c>
      <c r="F208" t="n">
        <v>4.16</v>
      </c>
      <c r="G208" t="n">
        <v>35.61</v>
      </c>
      <c r="H208" t="n">
        <v>0.52</v>
      </c>
      <c r="I208" t="n">
        <v>7</v>
      </c>
      <c r="J208" t="n">
        <v>254.26</v>
      </c>
      <c r="K208" t="n">
        <v>58.47</v>
      </c>
      <c r="L208" t="n">
        <v>7.5</v>
      </c>
      <c r="M208" t="n">
        <v>5</v>
      </c>
      <c r="N208" t="n">
        <v>63.29</v>
      </c>
      <c r="O208" t="n">
        <v>31593.16</v>
      </c>
      <c r="P208" t="n">
        <v>62.59</v>
      </c>
      <c r="Q208" t="n">
        <v>203.56</v>
      </c>
      <c r="R208" t="n">
        <v>17.48</v>
      </c>
      <c r="S208" t="n">
        <v>13.05</v>
      </c>
      <c r="T208" t="n">
        <v>1909.25</v>
      </c>
      <c r="U208" t="n">
        <v>0.75</v>
      </c>
      <c r="V208" t="n">
        <v>0.9</v>
      </c>
      <c r="W208" t="n">
        <v>0.07000000000000001</v>
      </c>
      <c r="X208" t="n">
        <v>0.11</v>
      </c>
      <c r="Y208" t="n">
        <v>1</v>
      </c>
      <c r="Z208" t="n">
        <v>10</v>
      </c>
    </row>
    <row r="209">
      <c r="A209" t="n">
        <v>27</v>
      </c>
      <c r="B209" t="n">
        <v>125</v>
      </c>
      <c r="C209" t="inlineStr">
        <is>
          <t xml:space="preserve">CONCLUIDO	</t>
        </is>
      </c>
      <c r="D209" t="n">
        <v>13.8579</v>
      </c>
      <c r="E209" t="n">
        <v>7.22</v>
      </c>
      <c r="F209" t="n">
        <v>4.13</v>
      </c>
      <c r="G209" t="n">
        <v>35.39</v>
      </c>
      <c r="H209" t="n">
        <v>0.54</v>
      </c>
      <c r="I209" t="n">
        <v>7</v>
      </c>
      <c r="J209" t="n">
        <v>254.72</v>
      </c>
      <c r="K209" t="n">
        <v>58.47</v>
      </c>
      <c r="L209" t="n">
        <v>7.75</v>
      </c>
      <c r="M209" t="n">
        <v>5</v>
      </c>
      <c r="N209" t="n">
        <v>63.49</v>
      </c>
      <c r="O209" t="n">
        <v>31649.26</v>
      </c>
      <c r="P209" t="n">
        <v>62.11</v>
      </c>
      <c r="Q209" t="n">
        <v>203.56</v>
      </c>
      <c r="R209" t="n">
        <v>16.68</v>
      </c>
      <c r="S209" t="n">
        <v>13.05</v>
      </c>
      <c r="T209" t="n">
        <v>1511.09</v>
      </c>
      <c r="U209" t="n">
        <v>0.78</v>
      </c>
      <c r="V209" t="n">
        <v>0.9</v>
      </c>
      <c r="W209" t="n">
        <v>0.06</v>
      </c>
      <c r="X209" t="n">
        <v>0.09</v>
      </c>
      <c r="Y209" t="n">
        <v>1</v>
      </c>
      <c r="Z209" t="n">
        <v>10</v>
      </c>
    </row>
    <row r="210">
      <c r="A210" t="n">
        <v>28</v>
      </c>
      <c r="B210" t="n">
        <v>125</v>
      </c>
      <c r="C210" t="inlineStr">
        <is>
          <t xml:space="preserve">CONCLUIDO	</t>
        </is>
      </c>
      <c r="D210" t="n">
        <v>13.81</v>
      </c>
      <c r="E210" t="n">
        <v>7.24</v>
      </c>
      <c r="F210" t="n">
        <v>4.15</v>
      </c>
      <c r="G210" t="n">
        <v>35.6</v>
      </c>
      <c r="H210" t="n">
        <v>0.5600000000000001</v>
      </c>
      <c r="I210" t="n">
        <v>7</v>
      </c>
      <c r="J210" t="n">
        <v>255.17</v>
      </c>
      <c r="K210" t="n">
        <v>58.47</v>
      </c>
      <c r="L210" t="n">
        <v>8</v>
      </c>
      <c r="M210" t="n">
        <v>5</v>
      </c>
      <c r="N210" t="n">
        <v>63.7</v>
      </c>
      <c r="O210" t="n">
        <v>31705.44</v>
      </c>
      <c r="P210" t="n">
        <v>62.47</v>
      </c>
      <c r="Q210" t="n">
        <v>203.56</v>
      </c>
      <c r="R210" t="n">
        <v>17.65</v>
      </c>
      <c r="S210" t="n">
        <v>13.05</v>
      </c>
      <c r="T210" t="n">
        <v>1993.25</v>
      </c>
      <c r="U210" t="n">
        <v>0.74</v>
      </c>
      <c r="V210" t="n">
        <v>0.9</v>
      </c>
      <c r="W210" t="n">
        <v>0.06</v>
      </c>
      <c r="X210" t="n">
        <v>0.11</v>
      </c>
      <c r="Y210" t="n">
        <v>1</v>
      </c>
      <c r="Z210" t="n">
        <v>10</v>
      </c>
    </row>
    <row r="211">
      <c r="A211" t="n">
        <v>29</v>
      </c>
      <c r="B211" t="n">
        <v>125</v>
      </c>
      <c r="C211" t="inlineStr">
        <is>
          <t xml:space="preserve">CONCLUIDO	</t>
        </is>
      </c>
      <c r="D211" t="n">
        <v>13.7841</v>
      </c>
      <c r="E211" t="n">
        <v>7.25</v>
      </c>
      <c r="F211" t="n">
        <v>4.17</v>
      </c>
      <c r="G211" t="n">
        <v>35.72</v>
      </c>
      <c r="H211" t="n">
        <v>0.57</v>
      </c>
      <c r="I211" t="n">
        <v>7</v>
      </c>
      <c r="J211" t="n">
        <v>255.63</v>
      </c>
      <c r="K211" t="n">
        <v>58.47</v>
      </c>
      <c r="L211" t="n">
        <v>8.25</v>
      </c>
      <c r="M211" t="n">
        <v>5</v>
      </c>
      <c r="N211" t="n">
        <v>63.91</v>
      </c>
      <c r="O211" t="n">
        <v>31761.69</v>
      </c>
      <c r="P211" t="n">
        <v>62.59</v>
      </c>
      <c r="Q211" t="n">
        <v>203.56</v>
      </c>
      <c r="R211" t="n">
        <v>18.03</v>
      </c>
      <c r="S211" t="n">
        <v>13.05</v>
      </c>
      <c r="T211" t="n">
        <v>2183.18</v>
      </c>
      <c r="U211" t="n">
        <v>0.72</v>
      </c>
      <c r="V211" t="n">
        <v>0.9</v>
      </c>
      <c r="W211" t="n">
        <v>0.07000000000000001</v>
      </c>
      <c r="X211" t="n">
        <v>0.13</v>
      </c>
      <c r="Y211" t="n">
        <v>1</v>
      </c>
      <c r="Z211" t="n">
        <v>10</v>
      </c>
    </row>
    <row r="212">
      <c r="A212" t="n">
        <v>30</v>
      </c>
      <c r="B212" t="n">
        <v>125</v>
      </c>
      <c r="C212" t="inlineStr">
        <is>
          <t xml:space="preserve">CONCLUIDO	</t>
        </is>
      </c>
      <c r="D212" t="n">
        <v>13.7931</v>
      </c>
      <c r="E212" t="n">
        <v>7.25</v>
      </c>
      <c r="F212" t="n">
        <v>4.16</v>
      </c>
      <c r="G212" t="n">
        <v>35.68</v>
      </c>
      <c r="H212" t="n">
        <v>0.59</v>
      </c>
      <c r="I212" t="n">
        <v>7</v>
      </c>
      <c r="J212" t="n">
        <v>256.09</v>
      </c>
      <c r="K212" t="n">
        <v>58.47</v>
      </c>
      <c r="L212" t="n">
        <v>8.5</v>
      </c>
      <c r="M212" t="n">
        <v>5</v>
      </c>
      <c r="N212" t="n">
        <v>64.11</v>
      </c>
      <c r="O212" t="n">
        <v>31818.02</v>
      </c>
      <c r="P212" t="n">
        <v>62.23</v>
      </c>
      <c r="Q212" t="n">
        <v>203.57</v>
      </c>
      <c r="R212" t="n">
        <v>17.88</v>
      </c>
      <c r="S212" t="n">
        <v>13.05</v>
      </c>
      <c r="T212" t="n">
        <v>2108.85</v>
      </c>
      <c r="U212" t="n">
        <v>0.73</v>
      </c>
      <c r="V212" t="n">
        <v>0.9</v>
      </c>
      <c r="W212" t="n">
        <v>0.06</v>
      </c>
      <c r="X212" t="n">
        <v>0.12</v>
      </c>
      <c r="Y212" t="n">
        <v>1</v>
      </c>
      <c r="Z212" t="n">
        <v>10</v>
      </c>
    </row>
    <row r="213">
      <c r="A213" t="n">
        <v>31</v>
      </c>
      <c r="B213" t="n">
        <v>125</v>
      </c>
      <c r="C213" t="inlineStr">
        <is>
          <t xml:space="preserve">CONCLUIDO	</t>
        </is>
      </c>
      <c r="D213" t="n">
        <v>13.782</v>
      </c>
      <c r="E213" t="n">
        <v>7.26</v>
      </c>
      <c r="F213" t="n">
        <v>4.17</v>
      </c>
      <c r="G213" t="n">
        <v>35.73</v>
      </c>
      <c r="H213" t="n">
        <v>0.61</v>
      </c>
      <c r="I213" t="n">
        <v>7</v>
      </c>
      <c r="J213" t="n">
        <v>256.54</v>
      </c>
      <c r="K213" t="n">
        <v>58.47</v>
      </c>
      <c r="L213" t="n">
        <v>8.75</v>
      </c>
      <c r="M213" t="n">
        <v>5</v>
      </c>
      <c r="N213" t="n">
        <v>64.31999999999999</v>
      </c>
      <c r="O213" t="n">
        <v>31874.43</v>
      </c>
      <c r="P213" t="n">
        <v>62.1</v>
      </c>
      <c r="Q213" t="n">
        <v>203.56</v>
      </c>
      <c r="R213" t="n">
        <v>18.04</v>
      </c>
      <c r="S213" t="n">
        <v>13.05</v>
      </c>
      <c r="T213" t="n">
        <v>2188.39</v>
      </c>
      <c r="U213" t="n">
        <v>0.72</v>
      </c>
      <c r="V213" t="n">
        <v>0.9</v>
      </c>
      <c r="W213" t="n">
        <v>0.07000000000000001</v>
      </c>
      <c r="X213" t="n">
        <v>0.13</v>
      </c>
      <c r="Y213" t="n">
        <v>1</v>
      </c>
      <c r="Z213" t="n">
        <v>10</v>
      </c>
    </row>
    <row r="214">
      <c r="A214" t="n">
        <v>32</v>
      </c>
      <c r="B214" t="n">
        <v>125</v>
      </c>
      <c r="C214" t="inlineStr">
        <is>
          <t xml:space="preserve">CONCLUIDO	</t>
        </is>
      </c>
      <c r="D214" t="n">
        <v>13.9211</v>
      </c>
      <c r="E214" t="n">
        <v>7.18</v>
      </c>
      <c r="F214" t="n">
        <v>4.14</v>
      </c>
      <c r="G214" t="n">
        <v>41.43</v>
      </c>
      <c r="H214" t="n">
        <v>0.62</v>
      </c>
      <c r="I214" t="n">
        <v>6</v>
      </c>
      <c r="J214" t="n">
        <v>257</v>
      </c>
      <c r="K214" t="n">
        <v>58.47</v>
      </c>
      <c r="L214" t="n">
        <v>9</v>
      </c>
      <c r="M214" t="n">
        <v>4</v>
      </c>
      <c r="N214" t="n">
        <v>64.53</v>
      </c>
      <c r="O214" t="n">
        <v>31931.04</v>
      </c>
      <c r="P214" t="n">
        <v>61.56</v>
      </c>
      <c r="Q214" t="n">
        <v>203.56</v>
      </c>
      <c r="R214" t="n">
        <v>17.18</v>
      </c>
      <c r="S214" t="n">
        <v>13.05</v>
      </c>
      <c r="T214" t="n">
        <v>1765.19</v>
      </c>
      <c r="U214" t="n">
        <v>0.76</v>
      </c>
      <c r="V214" t="n">
        <v>0.9</v>
      </c>
      <c r="W214" t="n">
        <v>0.07000000000000001</v>
      </c>
      <c r="X214" t="n">
        <v>0.1</v>
      </c>
      <c r="Y214" t="n">
        <v>1</v>
      </c>
      <c r="Z214" t="n">
        <v>10</v>
      </c>
    </row>
    <row r="215">
      <c r="A215" t="n">
        <v>33</v>
      </c>
      <c r="B215" t="n">
        <v>125</v>
      </c>
      <c r="C215" t="inlineStr">
        <is>
          <t xml:space="preserve">CONCLUIDO	</t>
        </is>
      </c>
      <c r="D215" t="n">
        <v>13.9287</v>
      </c>
      <c r="E215" t="n">
        <v>7.18</v>
      </c>
      <c r="F215" t="n">
        <v>4.14</v>
      </c>
      <c r="G215" t="n">
        <v>41.39</v>
      </c>
      <c r="H215" t="n">
        <v>0.64</v>
      </c>
      <c r="I215" t="n">
        <v>6</v>
      </c>
      <c r="J215" t="n">
        <v>257.46</v>
      </c>
      <c r="K215" t="n">
        <v>58.47</v>
      </c>
      <c r="L215" t="n">
        <v>9.25</v>
      </c>
      <c r="M215" t="n">
        <v>4</v>
      </c>
      <c r="N215" t="n">
        <v>64.73999999999999</v>
      </c>
      <c r="O215" t="n">
        <v>31987.61</v>
      </c>
      <c r="P215" t="n">
        <v>61.56</v>
      </c>
      <c r="Q215" t="n">
        <v>203.56</v>
      </c>
      <c r="R215" t="n">
        <v>17.12</v>
      </c>
      <c r="S215" t="n">
        <v>13.05</v>
      </c>
      <c r="T215" t="n">
        <v>1734.07</v>
      </c>
      <c r="U215" t="n">
        <v>0.76</v>
      </c>
      <c r="V215" t="n">
        <v>0.9</v>
      </c>
      <c r="W215" t="n">
        <v>0.06</v>
      </c>
      <c r="X215" t="n">
        <v>0.1</v>
      </c>
      <c r="Y215" t="n">
        <v>1</v>
      </c>
      <c r="Z215" t="n">
        <v>10</v>
      </c>
    </row>
    <row r="216">
      <c r="A216" t="n">
        <v>34</v>
      </c>
      <c r="B216" t="n">
        <v>125</v>
      </c>
      <c r="C216" t="inlineStr">
        <is>
          <t xml:space="preserve">CONCLUIDO	</t>
        </is>
      </c>
      <c r="D216" t="n">
        <v>13.9303</v>
      </c>
      <c r="E216" t="n">
        <v>7.18</v>
      </c>
      <c r="F216" t="n">
        <v>4.14</v>
      </c>
      <c r="G216" t="n">
        <v>41.38</v>
      </c>
      <c r="H216" t="n">
        <v>0.66</v>
      </c>
      <c r="I216" t="n">
        <v>6</v>
      </c>
      <c r="J216" t="n">
        <v>257.92</v>
      </c>
      <c r="K216" t="n">
        <v>58.47</v>
      </c>
      <c r="L216" t="n">
        <v>9.5</v>
      </c>
      <c r="M216" t="n">
        <v>4</v>
      </c>
      <c r="N216" t="n">
        <v>64.95</v>
      </c>
      <c r="O216" t="n">
        <v>32044.25</v>
      </c>
      <c r="P216" t="n">
        <v>61.48</v>
      </c>
      <c r="Q216" t="n">
        <v>203.56</v>
      </c>
      <c r="R216" t="n">
        <v>17.09</v>
      </c>
      <c r="S216" t="n">
        <v>13.05</v>
      </c>
      <c r="T216" t="n">
        <v>1719.15</v>
      </c>
      <c r="U216" t="n">
        <v>0.76</v>
      </c>
      <c r="V216" t="n">
        <v>0.9</v>
      </c>
      <c r="W216" t="n">
        <v>0.06</v>
      </c>
      <c r="X216" t="n">
        <v>0.1</v>
      </c>
      <c r="Y216" t="n">
        <v>1</v>
      </c>
      <c r="Z216" t="n">
        <v>10</v>
      </c>
    </row>
    <row r="217">
      <c r="A217" t="n">
        <v>35</v>
      </c>
      <c r="B217" t="n">
        <v>125</v>
      </c>
      <c r="C217" t="inlineStr">
        <is>
          <t xml:space="preserve">CONCLUIDO	</t>
        </is>
      </c>
      <c r="D217" t="n">
        <v>13.9276</v>
      </c>
      <c r="E217" t="n">
        <v>7.18</v>
      </c>
      <c r="F217" t="n">
        <v>4.14</v>
      </c>
      <c r="G217" t="n">
        <v>41.4</v>
      </c>
      <c r="H217" t="n">
        <v>0.67</v>
      </c>
      <c r="I217" t="n">
        <v>6</v>
      </c>
      <c r="J217" t="n">
        <v>258.38</v>
      </c>
      <c r="K217" t="n">
        <v>58.47</v>
      </c>
      <c r="L217" t="n">
        <v>9.75</v>
      </c>
      <c r="M217" t="n">
        <v>4</v>
      </c>
      <c r="N217" t="n">
        <v>65.16</v>
      </c>
      <c r="O217" t="n">
        <v>32100.97</v>
      </c>
      <c r="P217" t="n">
        <v>61.53</v>
      </c>
      <c r="Q217" t="n">
        <v>203.56</v>
      </c>
      <c r="R217" t="n">
        <v>17.08</v>
      </c>
      <c r="S217" t="n">
        <v>13.05</v>
      </c>
      <c r="T217" t="n">
        <v>1712.75</v>
      </c>
      <c r="U217" t="n">
        <v>0.76</v>
      </c>
      <c r="V217" t="n">
        <v>0.9</v>
      </c>
      <c r="W217" t="n">
        <v>0.07000000000000001</v>
      </c>
      <c r="X217" t="n">
        <v>0.1</v>
      </c>
      <c r="Y217" t="n">
        <v>1</v>
      </c>
      <c r="Z217" t="n">
        <v>10</v>
      </c>
    </row>
    <row r="218">
      <c r="A218" t="n">
        <v>36</v>
      </c>
      <c r="B218" t="n">
        <v>125</v>
      </c>
      <c r="C218" t="inlineStr">
        <is>
          <t xml:space="preserve">CONCLUIDO	</t>
        </is>
      </c>
      <c r="D218" t="n">
        <v>13.9638</v>
      </c>
      <c r="E218" t="n">
        <v>7.16</v>
      </c>
      <c r="F218" t="n">
        <v>4.12</v>
      </c>
      <c r="G218" t="n">
        <v>41.21</v>
      </c>
      <c r="H218" t="n">
        <v>0.6899999999999999</v>
      </c>
      <c r="I218" t="n">
        <v>6</v>
      </c>
      <c r="J218" t="n">
        <v>258.84</v>
      </c>
      <c r="K218" t="n">
        <v>58.47</v>
      </c>
      <c r="L218" t="n">
        <v>10</v>
      </c>
      <c r="M218" t="n">
        <v>4</v>
      </c>
      <c r="N218" t="n">
        <v>65.37</v>
      </c>
      <c r="O218" t="n">
        <v>32157.77</v>
      </c>
      <c r="P218" t="n">
        <v>60.99</v>
      </c>
      <c r="Q218" t="n">
        <v>203.56</v>
      </c>
      <c r="R218" t="n">
        <v>16.41</v>
      </c>
      <c r="S218" t="n">
        <v>13.05</v>
      </c>
      <c r="T218" t="n">
        <v>1382.26</v>
      </c>
      <c r="U218" t="n">
        <v>0.8</v>
      </c>
      <c r="V218" t="n">
        <v>0.91</v>
      </c>
      <c r="W218" t="n">
        <v>0.06</v>
      </c>
      <c r="X218" t="n">
        <v>0.08</v>
      </c>
      <c r="Y218" t="n">
        <v>1</v>
      </c>
      <c r="Z218" t="n">
        <v>10</v>
      </c>
    </row>
    <row r="219">
      <c r="A219" t="n">
        <v>37</v>
      </c>
      <c r="B219" t="n">
        <v>125</v>
      </c>
      <c r="C219" t="inlineStr">
        <is>
          <t xml:space="preserve">CONCLUIDO	</t>
        </is>
      </c>
      <c r="D219" t="n">
        <v>13.954</v>
      </c>
      <c r="E219" t="n">
        <v>7.17</v>
      </c>
      <c r="F219" t="n">
        <v>4.13</v>
      </c>
      <c r="G219" t="n">
        <v>41.26</v>
      </c>
      <c r="H219" t="n">
        <v>0.7</v>
      </c>
      <c r="I219" t="n">
        <v>6</v>
      </c>
      <c r="J219" t="n">
        <v>259.3</v>
      </c>
      <c r="K219" t="n">
        <v>58.47</v>
      </c>
      <c r="L219" t="n">
        <v>10.25</v>
      </c>
      <c r="M219" t="n">
        <v>4</v>
      </c>
      <c r="N219" t="n">
        <v>65.58</v>
      </c>
      <c r="O219" t="n">
        <v>32214.64</v>
      </c>
      <c r="P219" t="n">
        <v>60.79</v>
      </c>
      <c r="Q219" t="n">
        <v>203.56</v>
      </c>
      <c r="R219" t="n">
        <v>16.71</v>
      </c>
      <c r="S219" t="n">
        <v>13.05</v>
      </c>
      <c r="T219" t="n">
        <v>1530.8</v>
      </c>
      <c r="U219" t="n">
        <v>0.78</v>
      </c>
      <c r="V219" t="n">
        <v>0.91</v>
      </c>
      <c r="W219" t="n">
        <v>0.06</v>
      </c>
      <c r="X219" t="n">
        <v>0.09</v>
      </c>
      <c r="Y219" t="n">
        <v>1</v>
      </c>
      <c r="Z219" t="n">
        <v>10</v>
      </c>
    </row>
    <row r="220">
      <c r="A220" t="n">
        <v>38</v>
      </c>
      <c r="B220" t="n">
        <v>125</v>
      </c>
      <c r="C220" t="inlineStr">
        <is>
          <t xml:space="preserve">CONCLUIDO	</t>
        </is>
      </c>
      <c r="D220" t="n">
        <v>13.9039</v>
      </c>
      <c r="E220" t="n">
        <v>7.19</v>
      </c>
      <c r="F220" t="n">
        <v>4.15</v>
      </c>
      <c r="G220" t="n">
        <v>41.52</v>
      </c>
      <c r="H220" t="n">
        <v>0.72</v>
      </c>
      <c r="I220" t="n">
        <v>6</v>
      </c>
      <c r="J220" t="n">
        <v>259.76</v>
      </c>
      <c r="K220" t="n">
        <v>58.47</v>
      </c>
      <c r="L220" t="n">
        <v>10.5</v>
      </c>
      <c r="M220" t="n">
        <v>4</v>
      </c>
      <c r="N220" t="n">
        <v>65.79000000000001</v>
      </c>
      <c r="O220" t="n">
        <v>32271.6</v>
      </c>
      <c r="P220" t="n">
        <v>61.03</v>
      </c>
      <c r="Q220" t="n">
        <v>203.56</v>
      </c>
      <c r="R220" t="n">
        <v>17.62</v>
      </c>
      <c r="S220" t="n">
        <v>13.05</v>
      </c>
      <c r="T220" t="n">
        <v>1985.4</v>
      </c>
      <c r="U220" t="n">
        <v>0.74</v>
      </c>
      <c r="V220" t="n">
        <v>0.9</v>
      </c>
      <c r="W220" t="n">
        <v>0.06</v>
      </c>
      <c r="X220" t="n">
        <v>0.11</v>
      </c>
      <c r="Y220" t="n">
        <v>1</v>
      </c>
      <c r="Z220" t="n">
        <v>10</v>
      </c>
    </row>
    <row r="221">
      <c r="A221" t="n">
        <v>39</v>
      </c>
      <c r="B221" t="n">
        <v>125</v>
      </c>
      <c r="C221" t="inlineStr">
        <is>
          <t xml:space="preserve">CONCLUIDO	</t>
        </is>
      </c>
      <c r="D221" t="n">
        <v>13.913</v>
      </c>
      <c r="E221" t="n">
        <v>7.19</v>
      </c>
      <c r="F221" t="n">
        <v>4.15</v>
      </c>
      <c r="G221" t="n">
        <v>41.47</v>
      </c>
      <c r="H221" t="n">
        <v>0.74</v>
      </c>
      <c r="I221" t="n">
        <v>6</v>
      </c>
      <c r="J221" t="n">
        <v>260.23</v>
      </c>
      <c r="K221" t="n">
        <v>58.47</v>
      </c>
      <c r="L221" t="n">
        <v>10.75</v>
      </c>
      <c r="M221" t="n">
        <v>4</v>
      </c>
      <c r="N221" t="n">
        <v>66</v>
      </c>
      <c r="O221" t="n">
        <v>32328.64</v>
      </c>
      <c r="P221" t="n">
        <v>60.59</v>
      </c>
      <c r="Q221" t="n">
        <v>203.57</v>
      </c>
      <c r="R221" t="n">
        <v>17.36</v>
      </c>
      <c r="S221" t="n">
        <v>13.05</v>
      </c>
      <c r="T221" t="n">
        <v>1852.61</v>
      </c>
      <c r="U221" t="n">
        <v>0.75</v>
      </c>
      <c r="V221" t="n">
        <v>0.9</v>
      </c>
      <c r="W221" t="n">
        <v>0.06</v>
      </c>
      <c r="X221" t="n">
        <v>0.11</v>
      </c>
      <c r="Y221" t="n">
        <v>1</v>
      </c>
      <c r="Z221" t="n">
        <v>10</v>
      </c>
    </row>
    <row r="222">
      <c r="A222" t="n">
        <v>40</v>
      </c>
      <c r="B222" t="n">
        <v>125</v>
      </c>
      <c r="C222" t="inlineStr">
        <is>
          <t xml:space="preserve">CONCLUIDO	</t>
        </is>
      </c>
      <c r="D222" t="n">
        <v>14.0663</v>
      </c>
      <c r="E222" t="n">
        <v>7.11</v>
      </c>
      <c r="F222" t="n">
        <v>4.12</v>
      </c>
      <c r="G222" t="n">
        <v>49.39</v>
      </c>
      <c r="H222" t="n">
        <v>0.75</v>
      </c>
      <c r="I222" t="n">
        <v>5</v>
      </c>
      <c r="J222" t="n">
        <v>260.69</v>
      </c>
      <c r="K222" t="n">
        <v>58.47</v>
      </c>
      <c r="L222" t="n">
        <v>11</v>
      </c>
      <c r="M222" t="n">
        <v>3</v>
      </c>
      <c r="N222" t="n">
        <v>66.20999999999999</v>
      </c>
      <c r="O222" t="n">
        <v>32385.75</v>
      </c>
      <c r="P222" t="n">
        <v>60.14</v>
      </c>
      <c r="Q222" t="n">
        <v>203.56</v>
      </c>
      <c r="R222" t="n">
        <v>16.39</v>
      </c>
      <c r="S222" t="n">
        <v>13.05</v>
      </c>
      <c r="T222" t="n">
        <v>1374.62</v>
      </c>
      <c r="U222" t="n">
        <v>0.8</v>
      </c>
      <c r="V222" t="n">
        <v>0.91</v>
      </c>
      <c r="W222" t="n">
        <v>0.06</v>
      </c>
      <c r="X222" t="n">
        <v>0.08</v>
      </c>
      <c r="Y222" t="n">
        <v>1</v>
      </c>
      <c r="Z222" t="n">
        <v>10</v>
      </c>
    </row>
    <row r="223">
      <c r="A223" t="n">
        <v>41</v>
      </c>
      <c r="B223" t="n">
        <v>125</v>
      </c>
      <c r="C223" t="inlineStr">
        <is>
          <t xml:space="preserve">CONCLUIDO	</t>
        </is>
      </c>
      <c r="D223" t="n">
        <v>14.0493</v>
      </c>
      <c r="E223" t="n">
        <v>7.12</v>
      </c>
      <c r="F223" t="n">
        <v>4.12</v>
      </c>
      <c r="G223" t="n">
        <v>49.5</v>
      </c>
      <c r="H223" t="n">
        <v>0.77</v>
      </c>
      <c r="I223" t="n">
        <v>5</v>
      </c>
      <c r="J223" t="n">
        <v>261.15</v>
      </c>
      <c r="K223" t="n">
        <v>58.47</v>
      </c>
      <c r="L223" t="n">
        <v>11.25</v>
      </c>
      <c r="M223" t="n">
        <v>3</v>
      </c>
      <c r="N223" t="n">
        <v>66.43000000000001</v>
      </c>
      <c r="O223" t="n">
        <v>32442.95</v>
      </c>
      <c r="P223" t="n">
        <v>60.3</v>
      </c>
      <c r="Q223" t="n">
        <v>203.56</v>
      </c>
      <c r="R223" t="n">
        <v>16.65</v>
      </c>
      <c r="S223" t="n">
        <v>13.05</v>
      </c>
      <c r="T223" t="n">
        <v>1506.04</v>
      </c>
      <c r="U223" t="n">
        <v>0.78</v>
      </c>
      <c r="V223" t="n">
        <v>0.91</v>
      </c>
      <c r="W223" t="n">
        <v>0.06</v>
      </c>
      <c r="X223" t="n">
        <v>0.08</v>
      </c>
      <c r="Y223" t="n">
        <v>1</v>
      </c>
      <c r="Z223" t="n">
        <v>10</v>
      </c>
    </row>
    <row r="224">
      <c r="A224" t="n">
        <v>42</v>
      </c>
      <c r="B224" t="n">
        <v>125</v>
      </c>
      <c r="C224" t="inlineStr">
        <is>
          <t xml:space="preserve">CONCLUIDO	</t>
        </is>
      </c>
      <c r="D224" t="n">
        <v>14.0636</v>
      </c>
      <c r="E224" t="n">
        <v>7.11</v>
      </c>
      <c r="F224" t="n">
        <v>4.12</v>
      </c>
      <c r="G224" t="n">
        <v>49.41</v>
      </c>
      <c r="H224" t="n">
        <v>0.78</v>
      </c>
      <c r="I224" t="n">
        <v>5</v>
      </c>
      <c r="J224" t="n">
        <v>261.62</v>
      </c>
      <c r="K224" t="n">
        <v>58.47</v>
      </c>
      <c r="L224" t="n">
        <v>11.5</v>
      </c>
      <c r="M224" t="n">
        <v>3</v>
      </c>
      <c r="N224" t="n">
        <v>66.64</v>
      </c>
      <c r="O224" t="n">
        <v>32500.22</v>
      </c>
      <c r="P224" t="n">
        <v>60.34</v>
      </c>
      <c r="Q224" t="n">
        <v>203.57</v>
      </c>
      <c r="R224" t="n">
        <v>16.4</v>
      </c>
      <c r="S224" t="n">
        <v>13.05</v>
      </c>
      <c r="T224" t="n">
        <v>1380.4</v>
      </c>
      <c r="U224" t="n">
        <v>0.8</v>
      </c>
      <c r="V224" t="n">
        <v>0.91</v>
      </c>
      <c r="W224" t="n">
        <v>0.06</v>
      </c>
      <c r="X224" t="n">
        <v>0.08</v>
      </c>
      <c r="Y224" t="n">
        <v>1</v>
      </c>
      <c r="Z224" t="n">
        <v>10</v>
      </c>
    </row>
    <row r="225">
      <c r="A225" t="n">
        <v>43</v>
      </c>
      <c r="B225" t="n">
        <v>125</v>
      </c>
      <c r="C225" t="inlineStr">
        <is>
          <t xml:space="preserve">CONCLUIDO	</t>
        </is>
      </c>
      <c r="D225" t="n">
        <v>14.0641</v>
      </c>
      <c r="E225" t="n">
        <v>7.11</v>
      </c>
      <c r="F225" t="n">
        <v>4.12</v>
      </c>
      <c r="G225" t="n">
        <v>49.41</v>
      </c>
      <c r="H225" t="n">
        <v>0.8</v>
      </c>
      <c r="I225" t="n">
        <v>5</v>
      </c>
      <c r="J225" t="n">
        <v>262.08</v>
      </c>
      <c r="K225" t="n">
        <v>58.47</v>
      </c>
      <c r="L225" t="n">
        <v>11.75</v>
      </c>
      <c r="M225" t="n">
        <v>3</v>
      </c>
      <c r="N225" t="n">
        <v>66.86</v>
      </c>
      <c r="O225" t="n">
        <v>32557.58</v>
      </c>
      <c r="P225" t="n">
        <v>60.28</v>
      </c>
      <c r="Q225" t="n">
        <v>203.59</v>
      </c>
      <c r="R225" t="n">
        <v>16.44</v>
      </c>
      <c r="S225" t="n">
        <v>13.05</v>
      </c>
      <c r="T225" t="n">
        <v>1398.76</v>
      </c>
      <c r="U225" t="n">
        <v>0.79</v>
      </c>
      <c r="V225" t="n">
        <v>0.91</v>
      </c>
      <c r="W225" t="n">
        <v>0.06</v>
      </c>
      <c r="X225" t="n">
        <v>0.08</v>
      </c>
      <c r="Y225" t="n">
        <v>1</v>
      </c>
      <c r="Z225" t="n">
        <v>10</v>
      </c>
    </row>
    <row r="226">
      <c r="A226" t="n">
        <v>44</v>
      </c>
      <c r="B226" t="n">
        <v>125</v>
      </c>
      <c r="C226" t="inlineStr">
        <is>
          <t xml:space="preserve">CONCLUIDO	</t>
        </is>
      </c>
      <c r="D226" t="n">
        <v>14.0658</v>
      </c>
      <c r="E226" t="n">
        <v>7.11</v>
      </c>
      <c r="F226" t="n">
        <v>4.12</v>
      </c>
      <c r="G226" t="n">
        <v>49.4</v>
      </c>
      <c r="H226" t="n">
        <v>0.8100000000000001</v>
      </c>
      <c r="I226" t="n">
        <v>5</v>
      </c>
      <c r="J226" t="n">
        <v>262.55</v>
      </c>
      <c r="K226" t="n">
        <v>58.47</v>
      </c>
      <c r="L226" t="n">
        <v>12</v>
      </c>
      <c r="M226" t="n">
        <v>3</v>
      </c>
      <c r="N226" t="n">
        <v>67.06999999999999</v>
      </c>
      <c r="O226" t="n">
        <v>32615.02</v>
      </c>
      <c r="P226" t="n">
        <v>60.24</v>
      </c>
      <c r="Q226" t="n">
        <v>203.57</v>
      </c>
      <c r="R226" t="n">
        <v>16.35</v>
      </c>
      <c r="S226" t="n">
        <v>13.05</v>
      </c>
      <c r="T226" t="n">
        <v>1354.67</v>
      </c>
      <c r="U226" t="n">
        <v>0.8</v>
      </c>
      <c r="V226" t="n">
        <v>0.91</v>
      </c>
      <c r="W226" t="n">
        <v>0.06</v>
      </c>
      <c r="X226" t="n">
        <v>0.08</v>
      </c>
      <c r="Y226" t="n">
        <v>1</v>
      </c>
      <c r="Z226" t="n">
        <v>10</v>
      </c>
    </row>
    <row r="227">
      <c r="A227" t="n">
        <v>45</v>
      </c>
      <c r="B227" t="n">
        <v>125</v>
      </c>
      <c r="C227" t="inlineStr">
        <is>
          <t xml:space="preserve">CONCLUIDO	</t>
        </is>
      </c>
      <c r="D227" t="n">
        <v>14.0928</v>
      </c>
      <c r="E227" t="n">
        <v>7.1</v>
      </c>
      <c r="F227" t="n">
        <v>4.1</v>
      </c>
      <c r="G227" t="n">
        <v>49.23</v>
      </c>
      <c r="H227" t="n">
        <v>0.83</v>
      </c>
      <c r="I227" t="n">
        <v>5</v>
      </c>
      <c r="J227" t="n">
        <v>263.01</v>
      </c>
      <c r="K227" t="n">
        <v>58.47</v>
      </c>
      <c r="L227" t="n">
        <v>12.25</v>
      </c>
      <c r="M227" t="n">
        <v>3</v>
      </c>
      <c r="N227" t="n">
        <v>67.29000000000001</v>
      </c>
      <c r="O227" t="n">
        <v>32672.53</v>
      </c>
      <c r="P227" t="n">
        <v>59.81</v>
      </c>
      <c r="Q227" t="n">
        <v>203.56</v>
      </c>
      <c r="R227" t="n">
        <v>15.91</v>
      </c>
      <c r="S227" t="n">
        <v>13.05</v>
      </c>
      <c r="T227" t="n">
        <v>1135.55</v>
      </c>
      <c r="U227" t="n">
        <v>0.82</v>
      </c>
      <c r="V227" t="n">
        <v>0.91</v>
      </c>
      <c r="W227" t="n">
        <v>0.06</v>
      </c>
      <c r="X227" t="n">
        <v>0.06</v>
      </c>
      <c r="Y227" t="n">
        <v>1</v>
      </c>
      <c r="Z227" t="n">
        <v>10</v>
      </c>
    </row>
    <row r="228">
      <c r="A228" t="n">
        <v>46</v>
      </c>
      <c r="B228" t="n">
        <v>125</v>
      </c>
      <c r="C228" t="inlineStr">
        <is>
          <t xml:space="preserve">CONCLUIDO	</t>
        </is>
      </c>
      <c r="D228" t="n">
        <v>14.0851</v>
      </c>
      <c r="E228" t="n">
        <v>7.1</v>
      </c>
      <c r="F228" t="n">
        <v>4.11</v>
      </c>
      <c r="G228" t="n">
        <v>49.28</v>
      </c>
      <c r="H228" t="n">
        <v>0.84</v>
      </c>
      <c r="I228" t="n">
        <v>5</v>
      </c>
      <c r="J228" t="n">
        <v>263.48</v>
      </c>
      <c r="K228" t="n">
        <v>58.47</v>
      </c>
      <c r="L228" t="n">
        <v>12.5</v>
      </c>
      <c r="M228" t="n">
        <v>3</v>
      </c>
      <c r="N228" t="n">
        <v>67.51000000000001</v>
      </c>
      <c r="O228" t="n">
        <v>32730.13</v>
      </c>
      <c r="P228" t="n">
        <v>59.82</v>
      </c>
      <c r="Q228" t="n">
        <v>203.56</v>
      </c>
      <c r="R228" t="n">
        <v>16.1</v>
      </c>
      <c r="S228" t="n">
        <v>13.05</v>
      </c>
      <c r="T228" t="n">
        <v>1231.74</v>
      </c>
      <c r="U228" t="n">
        <v>0.8100000000000001</v>
      </c>
      <c r="V228" t="n">
        <v>0.91</v>
      </c>
      <c r="W228" t="n">
        <v>0.06</v>
      </c>
      <c r="X228" t="n">
        <v>0.07000000000000001</v>
      </c>
      <c r="Y228" t="n">
        <v>1</v>
      </c>
      <c r="Z228" t="n">
        <v>10</v>
      </c>
    </row>
    <row r="229">
      <c r="A229" t="n">
        <v>47</v>
      </c>
      <c r="B229" t="n">
        <v>125</v>
      </c>
      <c r="C229" t="inlineStr">
        <is>
          <t xml:space="preserve">CONCLUIDO	</t>
        </is>
      </c>
      <c r="D229" t="n">
        <v>14.0471</v>
      </c>
      <c r="E229" t="n">
        <v>7.12</v>
      </c>
      <c r="F229" t="n">
        <v>4.13</v>
      </c>
      <c r="G229" t="n">
        <v>49.51</v>
      </c>
      <c r="H229" t="n">
        <v>0.86</v>
      </c>
      <c r="I229" t="n">
        <v>5</v>
      </c>
      <c r="J229" t="n">
        <v>263.95</v>
      </c>
      <c r="K229" t="n">
        <v>58.47</v>
      </c>
      <c r="L229" t="n">
        <v>12.75</v>
      </c>
      <c r="M229" t="n">
        <v>3</v>
      </c>
      <c r="N229" t="n">
        <v>67.72</v>
      </c>
      <c r="O229" t="n">
        <v>32787.82</v>
      </c>
      <c r="P229" t="n">
        <v>59.81</v>
      </c>
      <c r="Q229" t="n">
        <v>203.56</v>
      </c>
      <c r="R229" t="n">
        <v>16.79</v>
      </c>
      <c r="S229" t="n">
        <v>13.05</v>
      </c>
      <c r="T229" t="n">
        <v>1573.42</v>
      </c>
      <c r="U229" t="n">
        <v>0.78</v>
      </c>
      <c r="V229" t="n">
        <v>0.91</v>
      </c>
      <c r="W229" t="n">
        <v>0.06</v>
      </c>
      <c r="X229" t="n">
        <v>0.09</v>
      </c>
      <c r="Y229" t="n">
        <v>1</v>
      </c>
      <c r="Z229" t="n">
        <v>10</v>
      </c>
    </row>
    <row r="230">
      <c r="A230" t="n">
        <v>48</v>
      </c>
      <c r="B230" t="n">
        <v>125</v>
      </c>
      <c r="C230" t="inlineStr">
        <is>
          <t xml:space="preserve">CONCLUIDO	</t>
        </is>
      </c>
      <c r="D230" t="n">
        <v>14.0488</v>
      </c>
      <c r="E230" t="n">
        <v>7.12</v>
      </c>
      <c r="F230" t="n">
        <v>4.12</v>
      </c>
      <c r="G230" t="n">
        <v>49.5</v>
      </c>
      <c r="H230" t="n">
        <v>0.87</v>
      </c>
      <c r="I230" t="n">
        <v>5</v>
      </c>
      <c r="J230" t="n">
        <v>264.42</v>
      </c>
      <c r="K230" t="n">
        <v>58.47</v>
      </c>
      <c r="L230" t="n">
        <v>13</v>
      </c>
      <c r="M230" t="n">
        <v>3</v>
      </c>
      <c r="N230" t="n">
        <v>67.94</v>
      </c>
      <c r="O230" t="n">
        <v>32845.58</v>
      </c>
      <c r="P230" t="n">
        <v>59.51</v>
      </c>
      <c r="Q230" t="n">
        <v>203.57</v>
      </c>
      <c r="R230" t="n">
        <v>16.64</v>
      </c>
      <c r="S230" t="n">
        <v>13.05</v>
      </c>
      <c r="T230" t="n">
        <v>1500.83</v>
      </c>
      <c r="U230" t="n">
        <v>0.78</v>
      </c>
      <c r="V230" t="n">
        <v>0.91</v>
      </c>
      <c r="W230" t="n">
        <v>0.06</v>
      </c>
      <c r="X230" t="n">
        <v>0.08</v>
      </c>
      <c r="Y230" t="n">
        <v>1</v>
      </c>
      <c r="Z230" t="n">
        <v>10</v>
      </c>
    </row>
    <row r="231">
      <c r="A231" t="n">
        <v>49</v>
      </c>
      <c r="B231" t="n">
        <v>125</v>
      </c>
      <c r="C231" t="inlineStr">
        <is>
          <t xml:space="preserve">CONCLUIDO	</t>
        </is>
      </c>
      <c r="D231" t="n">
        <v>14.0554</v>
      </c>
      <c r="E231" t="n">
        <v>7.11</v>
      </c>
      <c r="F231" t="n">
        <v>4.12</v>
      </c>
      <c r="G231" t="n">
        <v>49.46</v>
      </c>
      <c r="H231" t="n">
        <v>0.89</v>
      </c>
      <c r="I231" t="n">
        <v>5</v>
      </c>
      <c r="J231" t="n">
        <v>264.89</v>
      </c>
      <c r="K231" t="n">
        <v>58.47</v>
      </c>
      <c r="L231" t="n">
        <v>13.25</v>
      </c>
      <c r="M231" t="n">
        <v>3</v>
      </c>
      <c r="N231" t="n">
        <v>68.16</v>
      </c>
      <c r="O231" t="n">
        <v>32903.43</v>
      </c>
      <c r="P231" t="n">
        <v>59.26</v>
      </c>
      <c r="Q231" t="n">
        <v>203.56</v>
      </c>
      <c r="R231" t="n">
        <v>16.61</v>
      </c>
      <c r="S231" t="n">
        <v>13.05</v>
      </c>
      <c r="T231" t="n">
        <v>1485.1</v>
      </c>
      <c r="U231" t="n">
        <v>0.79</v>
      </c>
      <c r="V231" t="n">
        <v>0.91</v>
      </c>
      <c r="W231" t="n">
        <v>0.06</v>
      </c>
      <c r="X231" t="n">
        <v>0.08</v>
      </c>
      <c r="Y231" t="n">
        <v>1</v>
      </c>
      <c r="Z231" t="n">
        <v>10</v>
      </c>
    </row>
    <row r="232">
      <c r="A232" t="n">
        <v>50</v>
      </c>
      <c r="B232" t="n">
        <v>125</v>
      </c>
      <c r="C232" t="inlineStr">
        <is>
          <t xml:space="preserve">CONCLUIDO	</t>
        </is>
      </c>
      <c r="D232" t="n">
        <v>14.04</v>
      </c>
      <c r="E232" t="n">
        <v>7.12</v>
      </c>
      <c r="F232" t="n">
        <v>4.13</v>
      </c>
      <c r="G232" t="n">
        <v>49.55</v>
      </c>
      <c r="H232" t="n">
        <v>0.91</v>
      </c>
      <c r="I232" t="n">
        <v>5</v>
      </c>
      <c r="J232" t="n">
        <v>265.36</v>
      </c>
      <c r="K232" t="n">
        <v>58.47</v>
      </c>
      <c r="L232" t="n">
        <v>13.5</v>
      </c>
      <c r="M232" t="n">
        <v>3</v>
      </c>
      <c r="N232" t="n">
        <v>68.38</v>
      </c>
      <c r="O232" t="n">
        <v>32961.36</v>
      </c>
      <c r="P232" t="n">
        <v>59.11</v>
      </c>
      <c r="Q232" t="n">
        <v>203.56</v>
      </c>
      <c r="R232" t="n">
        <v>16.88</v>
      </c>
      <c r="S232" t="n">
        <v>13.05</v>
      </c>
      <c r="T232" t="n">
        <v>1618.31</v>
      </c>
      <c r="U232" t="n">
        <v>0.77</v>
      </c>
      <c r="V232" t="n">
        <v>0.9</v>
      </c>
      <c r="W232" t="n">
        <v>0.06</v>
      </c>
      <c r="X232" t="n">
        <v>0.09</v>
      </c>
      <c r="Y232" t="n">
        <v>1</v>
      </c>
      <c r="Z232" t="n">
        <v>10</v>
      </c>
    </row>
    <row r="233">
      <c r="A233" t="n">
        <v>51</v>
      </c>
      <c r="B233" t="n">
        <v>125</v>
      </c>
      <c r="C233" t="inlineStr">
        <is>
          <t xml:space="preserve">CONCLUIDO	</t>
        </is>
      </c>
      <c r="D233" t="n">
        <v>14.0515</v>
      </c>
      <c r="E233" t="n">
        <v>7.12</v>
      </c>
      <c r="F233" t="n">
        <v>4.12</v>
      </c>
      <c r="G233" t="n">
        <v>49.48</v>
      </c>
      <c r="H233" t="n">
        <v>0.92</v>
      </c>
      <c r="I233" t="n">
        <v>5</v>
      </c>
      <c r="J233" t="n">
        <v>265.83</v>
      </c>
      <c r="K233" t="n">
        <v>58.47</v>
      </c>
      <c r="L233" t="n">
        <v>13.75</v>
      </c>
      <c r="M233" t="n">
        <v>3</v>
      </c>
      <c r="N233" t="n">
        <v>68.59999999999999</v>
      </c>
      <c r="O233" t="n">
        <v>33019.37</v>
      </c>
      <c r="P233" t="n">
        <v>58.81</v>
      </c>
      <c r="Q233" t="n">
        <v>203.56</v>
      </c>
      <c r="R233" t="n">
        <v>16.61</v>
      </c>
      <c r="S233" t="n">
        <v>13.05</v>
      </c>
      <c r="T233" t="n">
        <v>1483.65</v>
      </c>
      <c r="U233" t="n">
        <v>0.79</v>
      </c>
      <c r="V233" t="n">
        <v>0.91</v>
      </c>
      <c r="W233" t="n">
        <v>0.06</v>
      </c>
      <c r="X233" t="n">
        <v>0.08</v>
      </c>
      <c r="Y233" t="n">
        <v>1</v>
      </c>
      <c r="Z233" t="n">
        <v>10</v>
      </c>
    </row>
    <row r="234">
      <c r="A234" t="n">
        <v>52</v>
      </c>
      <c r="B234" t="n">
        <v>125</v>
      </c>
      <c r="C234" t="inlineStr">
        <is>
          <t xml:space="preserve">CONCLUIDO	</t>
        </is>
      </c>
      <c r="D234" t="n">
        <v>14.2012</v>
      </c>
      <c r="E234" t="n">
        <v>7.04</v>
      </c>
      <c r="F234" t="n">
        <v>4.1</v>
      </c>
      <c r="G234" t="n">
        <v>61.44</v>
      </c>
      <c r="H234" t="n">
        <v>0.9399999999999999</v>
      </c>
      <c r="I234" t="n">
        <v>4</v>
      </c>
      <c r="J234" t="n">
        <v>266.3</v>
      </c>
      <c r="K234" t="n">
        <v>58.47</v>
      </c>
      <c r="L234" t="n">
        <v>14</v>
      </c>
      <c r="M234" t="n">
        <v>2</v>
      </c>
      <c r="N234" t="n">
        <v>68.81999999999999</v>
      </c>
      <c r="O234" t="n">
        <v>33077.47</v>
      </c>
      <c r="P234" t="n">
        <v>58.15</v>
      </c>
      <c r="Q234" t="n">
        <v>203.56</v>
      </c>
      <c r="R234" t="n">
        <v>15.68</v>
      </c>
      <c r="S234" t="n">
        <v>13.05</v>
      </c>
      <c r="T234" t="n">
        <v>1024.89</v>
      </c>
      <c r="U234" t="n">
        <v>0.83</v>
      </c>
      <c r="V234" t="n">
        <v>0.91</v>
      </c>
      <c r="W234" t="n">
        <v>0.06</v>
      </c>
      <c r="X234" t="n">
        <v>0.06</v>
      </c>
      <c r="Y234" t="n">
        <v>1</v>
      </c>
      <c r="Z234" t="n">
        <v>10</v>
      </c>
    </row>
    <row r="235">
      <c r="A235" t="n">
        <v>53</v>
      </c>
      <c r="B235" t="n">
        <v>125</v>
      </c>
      <c r="C235" t="inlineStr">
        <is>
          <t xml:space="preserve">CONCLUIDO	</t>
        </is>
      </c>
      <c r="D235" t="n">
        <v>14.2219</v>
      </c>
      <c r="E235" t="n">
        <v>7.03</v>
      </c>
      <c r="F235" t="n">
        <v>4.09</v>
      </c>
      <c r="G235" t="n">
        <v>61.28</v>
      </c>
      <c r="H235" t="n">
        <v>0.95</v>
      </c>
      <c r="I235" t="n">
        <v>4</v>
      </c>
      <c r="J235" t="n">
        <v>266.77</v>
      </c>
      <c r="K235" t="n">
        <v>58.47</v>
      </c>
      <c r="L235" t="n">
        <v>14.25</v>
      </c>
      <c r="M235" t="n">
        <v>2</v>
      </c>
      <c r="N235" t="n">
        <v>69.04000000000001</v>
      </c>
      <c r="O235" t="n">
        <v>33135.65</v>
      </c>
      <c r="P235" t="n">
        <v>57.93</v>
      </c>
      <c r="Q235" t="n">
        <v>203.56</v>
      </c>
      <c r="R235" t="n">
        <v>15.31</v>
      </c>
      <c r="S235" t="n">
        <v>13.05</v>
      </c>
      <c r="T235" t="n">
        <v>838.0599999999999</v>
      </c>
      <c r="U235" t="n">
        <v>0.85</v>
      </c>
      <c r="V235" t="n">
        <v>0.91</v>
      </c>
      <c r="W235" t="n">
        <v>0.06</v>
      </c>
      <c r="X235" t="n">
        <v>0.05</v>
      </c>
      <c r="Y235" t="n">
        <v>1</v>
      </c>
      <c r="Z235" t="n">
        <v>10</v>
      </c>
    </row>
    <row r="236">
      <c r="A236" t="n">
        <v>54</v>
      </c>
      <c r="B236" t="n">
        <v>125</v>
      </c>
      <c r="C236" t="inlineStr">
        <is>
          <t xml:space="preserve">CONCLUIDO	</t>
        </is>
      </c>
      <c r="D236" t="n">
        <v>14.2248</v>
      </c>
      <c r="E236" t="n">
        <v>7.03</v>
      </c>
      <c r="F236" t="n">
        <v>4.08</v>
      </c>
      <c r="G236" t="n">
        <v>61.26</v>
      </c>
      <c r="H236" t="n">
        <v>0.97</v>
      </c>
      <c r="I236" t="n">
        <v>4</v>
      </c>
      <c r="J236" t="n">
        <v>267.24</v>
      </c>
      <c r="K236" t="n">
        <v>58.47</v>
      </c>
      <c r="L236" t="n">
        <v>14.5</v>
      </c>
      <c r="M236" t="n">
        <v>2</v>
      </c>
      <c r="N236" t="n">
        <v>69.27</v>
      </c>
      <c r="O236" t="n">
        <v>33193.92</v>
      </c>
      <c r="P236" t="n">
        <v>57.87</v>
      </c>
      <c r="Q236" t="n">
        <v>203.56</v>
      </c>
      <c r="R236" t="n">
        <v>15.38</v>
      </c>
      <c r="S236" t="n">
        <v>13.05</v>
      </c>
      <c r="T236" t="n">
        <v>874.0700000000001</v>
      </c>
      <c r="U236" t="n">
        <v>0.85</v>
      </c>
      <c r="V236" t="n">
        <v>0.91</v>
      </c>
      <c r="W236" t="n">
        <v>0.06</v>
      </c>
      <c r="X236" t="n">
        <v>0.04</v>
      </c>
      <c r="Y236" t="n">
        <v>1</v>
      </c>
      <c r="Z236" t="n">
        <v>10</v>
      </c>
    </row>
    <row r="237">
      <c r="A237" t="n">
        <v>55</v>
      </c>
      <c r="B237" t="n">
        <v>125</v>
      </c>
      <c r="C237" t="inlineStr">
        <is>
          <t xml:space="preserve">CONCLUIDO	</t>
        </is>
      </c>
      <c r="D237" t="n">
        <v>14.2051</v>
      </c>
      <c r="E237" t="n">
        <v>7.04</v>
      </c>
      <c r="F237" t="n">
        <v>4.09</v>
      </c>
      <c r="G237" t="n">
        <v>61.41</v>
      </c>
      <c r="H237" t="n">
        <v>0.98</v>
      </c>
      <c r="I237" t="n">
        <v>4</v>
      </c>
      <c r="J237" t="n">
        <v>267.71</v>
      </c>
      <c r="K237" t="n">
        <v>58.47</v>
      </c>
      <c r="L237" t="n">
        <v>14.75</v>
      </c>
      <c r="M237" t="n">
        <v>2</v>
      </c>
      <c r="N237" t="n">
        <v>69.48999999999999</v>
      </c>
      <c r="O237" t="n">
        <v>33252.27</v>
      </c>
      <c r="P237" t="n">
        <v>57.96</v>
      </c>
      <c r="Q237" t="n">
        <v>203.56</v>
      </c>
      <c r="R237" t="n">
        <v>15.69</v>
      </c>
      <c r="S237" t="n">
        <v>13.05</v>
      </c>
      <c r="T237" t="n">
        <v>1027.99</v>
      </c>
      <c r="U237" t="n">
        <v>0.83</v>
      </c>
      <c r="V237" t="n">
        <v>0.91</v>
      </c>
      <c r="W237" t="n">
        <v>0.06</v>
      </c>
      <c r="X237" t="n">
        <v>0.05</v>
      </c>
      <c r="Y237" t="n">
        <v>1</v>
      </c>
      <c r="Z237" t="n">
        <v>10</v>
      </c>
    </row>
    <row r="238">
      <c r="A238" t="n">
        <v>56</v>
      </c>
      <c r="B238" t="n">
        <v>125</v>
      </c>
      <c r="C238" t="inlineStr">
        <is>
          <t xml:space="preserve">CONCLUIDO	</t>
        </is>
      </c>
      <c r="D238" t="n">
        <v>14.1928</v>
      </c>
      <c r="E238" t="n">
        <v>7.05</v>
      </c>
      <c r="F238" t="n">
        <v>4.1</v>
      </c>
      <c r="G238" t="n">
        <v>61.5</v>
      </c>
      <c r="H238" t="n">
        <v>1</v>
      </c>
      <c r="I238" t="n">
        <v>4</v>
      </c>
      <c r="J238" t="n">
        <v>268.19</v>
      </c>
      <c r="K238" t="n">
        <v>58.47</v>
      </c>
      <c r="L238" t="n">
        <v>15</v>
      </c>
      <c r="M238" t="n">
        <v>2</v>
      </c>
      <c r="N238" t="n">
        <v>69.70999999999999</v>
      </c>
      <c r="O238" t="n">
        <v>33310.7</v>
      </c>
      <c r="P238" t="n">
        <v>58.02</v>
      </c>
      <c r="Q238" t="n">
        <v>203.56</v>
      </c>
      <c r="R238" t="n">
        <v>15.9</v>
      </c>
      <c r="S238" t="n">
        <v>13.05</v>
      </c>
      <c r="T238" t="n">
        <v>1135.36</v>
      </c>
      <c r="U238" t="n">
        <v>0.82</v>
      </c>
      <c r="V238" t="n">
        <v>0.91</v>
      </c>
      <c r="W238" t="n">
        <v>0.06</v>
      </c>
      <c r="X238" t="n">
        <v>0.06</v>
      </c>
      <c r="Y238" t="n">
        <v>1</v>
      </c>
      <c r="Z238" t="n">
        <v>10</v>
      </c>
    </row>
    <row r="239">
      <c r="A239" t="n">
        <v>57</v>
      </c>
      <c r="B239" t="n">
        <v>125</v>
      </c>
      <c r="C239" t="inlineStr">
        <is>
          <t xml:space="preserve">CONCLUIDO	</t>
        </is>
      </c>
      <c r="D239" t="n">
        <v>14.1967</v>
      </c>
      <c r="E239" t="n">
        <v>7.04</v>
      </c>
      <c r="F239" t="n">
        <v>4.1</v>
      </c>
      <c r="G239" t="n">
        <v>61.47</v>
      </c>
      <c r="H239" t="n">
        <v>1.01</v>
      </c>
      <c r="I239" t="n">
        <v>4</v>
      </c>
      <c r="J239" t="n">
        <v>268.66</v>
      </c>
      <c r="K239" t="n">
        <v>58.47</v>
      </c>
      <c r="L239" t="n">
        <v>15.25</v>
      </c>
      <c r="M239" t="n">
        <v>2</v>
      </c>
      <c r="N239" t="n">
        <v>69.94</v>
      </c>
      <c r="O239" t="n">
        <v>33369.22</v>
      </c>
      <c r="P239" t="n">
        <v>57.9</v>
      </c>
      <c r="Q239" t="n">
        <v>203.56</v>
      </c>
      <c r="R239" t="n">
        <v>15.83</v>
      </c>
      <c r="S239" t="n">
        <v>13.05</v>
      </c>
      <c r="T239" t="n">
        <v>1100.7</v>
      </c>
      <c r="U239" t="n">
        <v>0.82</v>
      </c>
      <c r="V239" t="n">
        <v>0.91</v>
      </c>
      <c r="W239" t="n">
        <v>0.06</v>
      </c>
      <c r="X239" t="n">
        <v>0.06</v>
      </c>
      <c r="Y239" t="n">
        <v>1</v>
      </c>
      <c r="Z239" t="n">
        <v>10</v>
      </c>
    </row>
    <row r="240">
      <c r="A240" t="n">
        <v>58</v>
      </c>
      <c r="B240" t="n">
        <v>125</v>
      </c>
      <c r="C240" t="inlineStr">
        <is>
          <t xml:space="preserve">CONCLUIDO	</t>
        </is>
      </c>
      <c r="D240" t="n">
        <v>14.1911</v>
      </c>
      <c r="E240" t="n">
        <v>7.05</v>
      </c>
      <c r="F240" t="n">
        <v>4.1</v>
      </c>
      <c r="G240" t="n">
        <v>61.51</v>
      </c>
      <c r="H240" t="n">
        <v>1.03</v>
      </c>
      <c r="I240" t="n">
        <v>4</v>
      </c>
      <c r="J240" t="n">
        <v>269.14</v>
      </c>
      <c r="K240" t="n">
        <v>58.47</v>
      </c>
      <c r="L240" t="n">
        <v>15.5</v>
      </c>
      <c r="M240" t="n">
        <v>2</v>
      </c>
      <c r="N240" t="n">
        <v>70.16</v>
      </c>
      <c r="O240" t="n">
        <v>33427.83</v>
      </c>
      <c r="P240" t="n">
        <v>57.85</v>
      </c>
      <c r="Q240" t="n">
        <v>203.56</v>
      </c>
      <c r="R240" t="n">
        <v>15.91</v>
      </c>
      <c r="S240" t="n">
        <v>13.05</v>
      </c>
      <c r="T240" t="n">
        <v>1138.75</v>
      </c>
      <c r="U240" t="n">
        <v>0.82</v>
      </c>
      <c r="V240" t="n">
        <v>0.91</v>
      </c>
      <c r="W240" t="n">
        <v>0.06</v>
      </c>
      <c r="X240" t="n">
        <v>0.06</v>
      </c>
      <c r="Y240" t="n">
        <v>1</v>
      </c>
      <c r="Z240" t="n">
        <v>10</v>
      </c>
    </row>
    <row r="241">
      <c r="A241" t="n">
        <v>59</v>
      </c>
      <c r="B241" t="n">
        <v>125</v>
      </c>
      <c r="C241" t="inlineStr">
        <is>
          <t xml:space="preserve">CONCLUIDO	</t>
        </is>
      </c>
      <c r="D241" t="n">
        <v>14.1939</v>
      </c>
      <c r="E241" t="n">
        <v>7.05</v>
      </c>
      <c r="F241" t="n">
        <v>4.1</v>
      </c>
      <c r="G241" t="n">
        <v>61.49</v>
      </c>
      <c r="H241" t="n">
        <v>1.04</v>
      </c>
      <c r="I241" t="n">
        <v>4</v>
      </c>
      <c r="J241" t="n">
        <v>269.61</v>
      </c>
      <c r="K241" t="n">
        <v>58.47</v>
      </c>
      <c r="L241" t="n">
        <v>15.75</v>
      </c>
      <c r="M241" t="n">
        <v>2</v>
      </c>
      <c r="N241" t="n">
        <v>70.39</v>
      </c>
      <c r="O241" t="n">
        <v>33486.53</v>
      </c>
      <c r="P241" t="n">
        <v>57.77</v>
      </c>
      <c r="Q241" t="n">
        <v>203.56</v>
      </c>
      <c r="R241" t="n">
        <v>15.88</v>
      </c>
      <c r="S241" t="n">
        <v>13.05</v>
      </c>
      <c r="T241" t="n">
        <v>1124.34</v>
      </c>
      <c r="U241" t="n">
        <v>0.82</v>
      </c>
      <c r="V241" t="n">
        <v>0.91</v>
      </c>
      <c r="W241" t="n">
        <v>0.06</v>
      </c>
      <c r="X241" t="n">
        <v>0.06</v>
      </c>
      <c r="Y241" t="n">
        <v>1</v>
      </c>
      <c r="Z241" t="n">
        <v>10</v>
      </c>
    </row>
    <row r="242">
      <c r="A242" t="n">
        <v>60</v>
      </c>
      <c r="B242" t="n">
        <v>125</v>
      </c>
      <c r="C242" t="inlineStr">
        <is>
          <t xml:space="preserve">CONCLUIDO	</t>
        </is>
      </c>
      <c r="D242" t="n">
        <v>14.1956</v>
      </c>
      <c r="E242" t="n">
        <v>7.04</v>
      </c>
      <c r="F242" t="n">
        <v>4.1</v>
      </c>
      <c r="G242" t="n">
        <v>61.48</v>
      </c>
      <c r="H242" t="n">
        <v>1.05</v>
      </c>
      <c r="I242" t="n">
        <v>4</v>
      </c>
      <c r="J242" t="n">
        <v>270.09</v>
      </c>
      <c r="K242" t="n">
        <v>58.47</v>
      </c>
      <c r="L242" t="n">
        <v>16</v>
      </c>
      <c r="M242" t="n">
        <v>2</v>
      </c>
      <c r="N242" t="n">
        <v>70.62</v>
      </c>
      <c r="O242" t="n">
        <v>33545.31</v>
      </c>
      <c r="P242" t="n">
        <v>57.65</v>
      </c>
      <c r="Q242" t="n">
        <v>203.56</v>
      </c>
      <c r="R242" t="n">
        <v>15.8</v>
      </c>
      <c r="S242" t="n">
        <v>13.05</v>
      </c>
      <c r="T242" t="n">
        <v>1084.46</v>
      </c>
      <c r="U242" t="n">
        <v>0.83</v>
      </c>
      <c r="V242" t="n">
        <v>0.91</v>
      </c>
      <c r="W242" t="n">
        <v>0.06</v>
      </c>
      <c r="X242" t="n">
        <v>0.06</v>
      </c>
      <c r="Y242" t="n">
        <v>1</v>
      </c>
      <c r="Z242" t="n">
        <v>10</v>
      </c>
    </row>
    <row r="243">
      <c r="A243" t="n">
        <v>61</v>
      </c>
      <c r="B243" t="n">
        <v>125</v>
      </c>
      <c r="C243" t="inlineStr">
        <is>
          <t xml:space="preserve">CONCLUIDO	</t>
        </is>
      </c>
      <c r="D243" t="n">
        <v>14.2158</v>
      </c>
      <c r="E243" t="n">
        <v>7.03</v>
      </c>
      <c r="F243" t="n">
        <v>4.09</v>
      </c>
      <c r="G243" t="n">
        <v>61.33</v>
      </c>
      <c r="H243" t="n">
        <v>1.07</v>
      </c>
      <c r="I243" t="n">
        <v>4</v>
      </c>
      <c r="J243" t="n">
        <v>270.57</v>
      </c>
      <c r="K243" t="n">
        <v>58.47</v>
      </c>
      <c r="L243" t="n">
        <v>16.25</v>
      </c>
      <c r="M243" t="n">
        <v>2</v>
      </c>
      <c r="N243" t="n">
        <v>70.84</v>
      </c>
      <c r="O243" t="n">
        <v>33604.17</v>
      </c>
      <c r="P243" t="n">
        <v>57.35</v>
      </c>
      <c r="Q243" t="n">
        <v>203.56</v>
      </c>
      <c r="R243" t="n">
        <v>15.44</v>
      </c>
      <c r="S243" t="n">
        <v>13.05</v>
      </c>
      <c r="T243" t="n">
        <v>905.52</v>
      </c>
      <c r="U243" t="n">
        <v>0.85</v>
      </c>
      <c r="V243" t="n">
        <v>0.91</v>
      </c>
      <c r="W243" t="n">
        <v>0.06</v>
      </c>
      <c r="X243" t="n">
        <v>0.05</v>
      </c>
      <c r="Y243" t="n">
        <v>1</v>
      </c>
      <c r="Z243" t="n">
        <v>10</v>
      </c>
    </row>
    <row r="244">
      <c r="A244" t="n">
        <v>62</v>
      </c>
      <c r="B244" t="n">
        <v>125</v>
      </c>
      <c r="C244" t="inlineStr">
        <is>
          <t xml:space="preserve">CONCLUIDO	</t>
        </is>
      </c>
      <c r="D244" t="n">
        <v>14.2163</v>
      </c>
      <c r="E244" t="n">
        <v>7.03</v>
      </c>
      <c r="F244" t="n">
        <v>4.09</v>
      </c>
      <c r="G244" t="n">
        <v>61.33</v>
      </c>
      <c r="H244" t="n">
        <v>1.08</v>
      </c>
      <c r="I244" t="n">
        <v>4</v>
      </c>
      <c r="J244" t="n">
        <v>271.05</v>
      </c>
      <c r="K244" t="n">
        <v>58.47</v>
      </c>
      <c r="L244" t="n">
        <v>16.5</v>
      </c>
      <c r="M244" t="n">
        <v>2</v>
      </c>
      <c r="N244" t="n">
        <v>71.06999999999999</v>
      </c>
      <c r="O244" t="n">
        <v>33663.13</v>
      </c>
      <c r="P244" t="n">
        <v>57.18</v>
      </c>
      <c r="Q244" t="n">
        <v>203.56</v>
      </c>
      <c r="R244" t="n">
        <v>15.52</v>
      </c>
      <c r="S244" t="n">
        <v>13.05</v>
      </c>
      <c r="T244" t="n">
        <v>942.92</v>
      </c>
      <c r="U244" t="n">
        <v>0.84</v>
      </c>
      <c r="V244" t="n">
        <v>0.91</v>
      </c>
      <c r="W244" t="n">
        <v>0.06</v>
      </c>
      <c r="X244" t="n">
        <v>0.05</v>
      </c>
      <c r="Y244" t="n">
        <v>1</v>
      </c>
      <c r="Z244" t="n">
        <v>10</v>
      </c>
    </row>
    <row r="245">
      <c r="A245" t="n">
        <v>63</v>
      </c>
      <c r="B245" t="n">
        <v>125</v>
      </c>
      <c r="C245" t="inlineStr">
        <is>
          <t xml:space="preserve">CONCLUIDO	</t>
        </is>
      </c>
      <c r="D245" t="n">
        <v>14.2012</v>
      </c>
      <c r="E245" t="n">
        <v>7.04</v>
      </c>
      <c r="F245" t="n">
        <v>4.1</v>
      </c>
      <c r="G245" t="n">
        <v>61.44</v>
      </c>
      <c r="H245" t="n">
        <v>1.1</v>
      </c>
      <c r="I245" t="n">
        <v>4</v>
      </c>
      <c r="J245" t="n">
        <v>271.52</v>
      </c>
      <c r="K245" t="n">
        <v>58.47</v>
      </c>
      <c r="L245" t="n">
        <v>16.75</v>
      </c>
      <c r="M245" t="n">
        <v>2</v>
      </c>
      <c r="N245" t="n">
        <v>71.3</v>
      </c>
      <c r="O245" t="n">
        <v>33722.17</v>
      </c>
      <c r="P245" t="n">
        <v>57.33</v>
      </c>
      <c r="Q245" t="n">
        <v>203.56</v>
      </c>
      <c r="R245" t="n">
        <v>15.76</v>
      </c>
      <c r="S245" t="n">
        <v>13.05</v>
      </c>
      <c r="T245" t="n">
        <v>1065.56</v>
      </c>
      <c r="U245" t="n">
        <v>0.83</v>
      </c>
      <c r="V245" t="n">
        <v>0.91</v>
      </c>
      <c r="W245" t="n">
        <v>0.06</v>
      </c>
      <c r="X245" t="n">
        <v>0.06</v>
      </c>
      <c r="Y245" t="n">
        <v>1</v>
      </c>
      <c r="Z245" t="n">
        <v>10</v>
      </c>
    </row>
    <row r="246">
      <c r="A246" t="n">
        <v>64</v>
      </c>
      <c r="B246" t="n">
        <v>125</v>
      </c>
      <c r="C246" t="inlineStr">
        <is>
          <t xml:space="preserve">CONCLUIDO	</t>
        </is>
      </c>
      <c r="D246" t="n">
        <v>14.1822</v>
      </c>
      <c r="E246" t="n">
        <v>7.05</v>
      </c>
      <c r="F246" t="n">
        <v>4.11</v>
      </c>
      <c r="G246" t="n">
        <v>61.58</v>
      </c>
      <c r="H246" t="n">
        <v>1.11</v>
      </c>
      <c r="I246" t="n">
        <v>4</v>
      </c>
      <c r="J246" t="n">
        <v>272</v>
      </c>
      <c r="K246" t="n">
        <v>58.47</v>
      </c>
      <c r="L246" t="n">
        <v>17</v>
      </c>
      <c r="M246" t="n">
        <v>2</v>
      </c>
      <c r="N246" t="n">
        <v>71.53</v>
      </c>
      <c r="O246" t="n">
        <v>33781.3</v>
      </c>
      <c r="P246" t="n">
        <v>57.33</v>
      </c>
      <c r="Q246" t="n">
        <v>203.57</v>
      </c>
      <c r="R246" t="n">
        <v>16.08</v>
      </c>
      <c r="S246" t="n">
        <v>13.05</v>
      </c>
      <c r="T246" t="n">
        <v>1224.2</v>
      </c>
      <c r="U246" t="n">
        <v>0.8100000000000001</v>
      </c>
      <c r="V246" t="n">
        <v>0.91</v>
      </c>
      <c r="W246" t="n">
        <v>0.06</v>
      </c>
      <c r="X246" t="n">
        <v>0.06</v>
      </c>
      <c r="Y246" t="n">
        <v>1</v>
      </c>
      <c r="Z246" t="n">
        <v>10</v>
      </c>
    </row>
    <row r="247">
      <c r="A247" t="n">
        <v>65</v>
      </c>
      <c r="B247" t="n">
        <v>125</v>
      </c>
      <c r="C247" t="inlineStr">
        <is>
          <t xml:space="preserve">CONCLUIDO	</t>
        </is>
      </c>
      <c r="D247" t="n">
        <v>14.1878</v>
      </c>
      <c r="E247" t="n">
        <v>7.05</v>
      </c>
      <c r="F247" t="n">
        <v>4.1</v>
      </c>
      <c r="G247" t="n">
        <v>61.54</v>
      </c>
      <c r="H247" t="n">
        <v>1.13</v>
      </c>
      <c r="I247" t="n">
        <v>4</v>
      </c>
      <c r="J247" t="n">
        <v>272.48</v>
      </c>
      <c r="K247" t="n">
        <v>58.47</v>
      </c>
      <c r="L247" t="n">
        <v>17.25</v>
      </c>
      <c r="M247" t="n">
        <v>2</v>
      </c>
      <c r="N247" t="n">
        <v>71.76000000000001</v>
      </c>
      <c r="O247" t="n">
        <v>33840.65</v>
      </c>
      <c r="P247" t="n">
        <v>56.96</v>
      </c>
      <c r="Q247" t="n">
        <v>203.56</v>
      </c>
      <c r="R247" t="n">
        <v>15.98</v>
      </c>
      <c r="S247" t="n">
        <v>13.05</v>
      </c>
      <c r="T247" t="n">
        <v>1176.56</v>
      </c>
      <c r="U247" t="n">
        <v>0.82</v>
      </c>
      <c r="V247" t="n">
        <v>0.91</v>
      </c>
      <c r="W247" t="n">
        <v>0.06</v>
      </c>
      <c r="X247" t="n">
        <v>0.06</v>
      </c>
      <c r="Y247" t="n">
        <v>1</v>
      </c>
      <c r="Z247" t="n">
        <v>10</v>
      </c>
    </row>
    <row r="248">
      <c r="A248" t="n">
        <v>66</v>
      </c>
      <c r="B248" t="n">
        <v>125</v>
      </c>
      <c r="C248" t="inlineStr">
        <is>
          <t xml:space="preserve">CONCLUIDO	</t>
        </is>
      </c>
      <c r="D248" t="n">
        <v>14.1878</v>
      </c>
      <c r="E248" t="n">
        <v>7.05</v>
      </c>
      <c r="F248" t="n">
        <v>4.1</v>
      </c>
      <c r="G248" t="n">
        <v>61.54</v>
      </c>
      <c r="H248" t="n">
        <v>1.14</v>
      </c>
      <c r="I248" t="n">
        <v>4</v>
      </c>
      <c r="J248" t="n">
        <v>272.97</v>
      </c>
      <c r="K248" t="n">
        <v>58.47</v>
      </c>
      <c r="L248" t="n">
        <v>17.5</v>
      </c>
      <c r="M248" t="n">
        <v>2</v>
      </c>
      <c r="N248" t="n">
        <v>71.98999999999999</v>
      </c>
      <c r="O248" t="n">
        <v>33899.96</v>
      </c>
      <c r="P248" t="n">
        <v>56.78</v>
      </c>
      <c r="Q248" t="n">
        <v>203.56</v>
      </c>
      <c r="R248" t="n">
        <v>15.98</v>
      </c>
      <c r="S248" t="n">
        <v>13.05</v>
      </c>
      <c r="T248" t="n">
        <v>1173.43</v>
      </c>
      <c r="U248" t="n">
        <v>0.82</v>
      </c>
      <c r="V248" t="n">
        <v>0.91</v>
      </c>
      <c r="W248" t="n">
        <v>0.06</v>
      </c>
      <c r="X248" t="n">
        <v>0.06</v>
      </c>
      <c r="Y248" t="n">
        <v>1</v>
      </c>
      <c r="Z248" t="n">
        <v>10</v>
      </c>
    </row>
    <row r="249">
      <c r="A249" t="n">
        <v>67</v>
      </c>
      <c r="B249" t="n">
        <v>125</v>
      </c>
      <c r="C249" t="inlineStr">
        <is>
          <t xml:space="preserve">CONCLUIDO	</t>
        </is>
      </c>
      <c r="D249" t="n">
        <v>14.1889</v>
      </c>
      <c r="E249" t="n">
        <v>7.05</v>
      </c>
      <c r="F249" t="n">
        <v>4.1</v>
      </c>
      <c r="G249" t="n">
        <v>61.53</v>
      </c>
      <c r="H249" t="n">
        <v>1.16</v>
      </c>
      <c r="I249" t="n">
        <v>4</v>
      </c>
      <c r="J249" t="n">
        <v>273.45</v>
      </c>
      <c r="K249" t="n">
        <v>58.47</v>
      </c>
      <c r="L249" t="n">
        <v>17.75</v>
      </c>
      <c r="M249" t="n">
        <v>2</v>
      </c>
      <c r="N249" t="n">
        <v>72.22</v>
      </c>
      <c r="O249" t="n">
        <v>33959.36</v>
      </c>
      <c r="P249" t="n">
        <v>56.51</v>
      </c>
      <c r="Q249" t="n">
        <v>203.56</v>
      </c>
      <c r="R249" t="n">
        <v>15.96</v>
      </c>
      <c r="S249" t="n">
        <v>13.05</v>
      </c>
      <c r="T249" t="n">
        <v>1164.54</v>
      </c>
      <c r="U249" t="n">
        <v>0.82</v>
      </c>
      <c r="V249" t="n">
        <v>0.91</v>
      </c>
      <c r="W249" t="n">
        <v>0.06</v>
      </c>
      <c r="X249" t="n">
        <v>0.06</v>
      </c>
      <c r="Y249" t="n">
        <v>1</v>
      </c>
      <c r="Z249" t="n">
        <v>10</v>
      </c>
    </row>
    <row r="250">
      <c r="A250" t="n">
        <v>68</v>
      </c>
      <c r="B250" t="n">
        <v>125</v>
      </c>
      <c r="C250" t="inlineStr">
        <is>
          <t xml:space="preserve">CONCLUIDO	</t>
        </is>
      </c>
      <c r="D250" t="n">
        <v>14.1945</v>
      </c>
      <c r="E250" t="n">
        <v>7.04</v>
      </c>
      <c r="F250" t="n">
        <v>4.1</v>
      </c>
      <c r="G250" t="n">
        <v>61.49</v>
      </c>
      <c r="H250" t="n">
        <v>1.17</v>
      </c>
      <c r="I250" t="n">
        <v>4</v>
      </c>
      <c r="J250" t="n">
        <v>273.93</v>
      </c>
      <c r="K250" t="n">
        <v>58.47</v>
      </c>
      <c r="L250" t="n">
        <v>18</v>
      </c>
      <c r="M250" t="n">
        <v>2</v>
      </c>
      <c r="N250" t="n">
        <v>72.45999999999999</v>
      </c>
      <c r="O250" t="n">
        <v>34018.85</v>
      </c>
      <c r="P250" t="n">
        <v>56.14</v>
      </c>
      <c r="Q250" t="n">
        <v>203.56</v>
      </c>
      <c r="R250" t="n">
        <v>15.81</v>
      </c>
      <c r="S250" t="n">
        <v>13.05</v>
      </c>
      <c r="T250" t="n">
        <v>1091.34</v>
      </c>
      <c r="U250" t="n">
        <v>0.83</v>
      </c>
      <c r="V250" t="n">
        <v>0.91</v>
      </c>
      <c r="W250" t="n">
        <v>0.06</v>
      </c>
      <c r="X250" t="n">
        <v>0.06</v>
      </c>
      <c r="Y250" t="n">
        <v>1</v>
      </c>
      <c r="Z250" t="n">
        <v>10</v>
      </c>
    </row>
    <row r="251">
      <c r="A251" t="n">
        <v>69</v>
      </c>
      <c r="B251" t="n">
        <v>125</v>
      </c>
      <c r="C251" t="inlineStr">
        <is>
          <t xml:space="preserve">CONCLUIDO	</t>
        </is>
      </c>
      <c r="D251" t="n">
        <v>14.2107</v>
      </c>
      <c r="E251" t="n">
        <v>7.04</v>
      </c>
      <c r="F251" t="n">
        <v>4.09</v>
      </c>
      <c r="G251" t="n">
        <v>61.37</v>
      </c>
      <c r="H251" t="n">
        <v>1.18</v>
      </c>
      <c r="I251" t="n">
        <v>4</v>
      </c>
      <c r="J251" t="n">
        <v>274.41</v>
      </c>
      <c r="K251" t="n">
        <v>58.47</v>
      </c>
      <c r="L251" t="n">
        <v>18.25</v>
      </c>
      <c r="M251" t="n">
        <v>2</v>
      </c>
      <c r="N251" t="n">
        <v>72.69</v>
      </c>
      <c r="O251" t="n">
        <v>34078.44</v>
      </c>
      <c r="P251" t="n">
        <v>55.69</v>
      </c>
      <c r="Q251" t="n">
        <v>203.56</v>
      </c>
      <c r="R251" t="n">
        <v>15.57</v>
      </c>
      <c r="S251" t="n">
        <v>13.05</v>
      </c>
      <c r="T251" t="n">
        <v>971.53</v>
      </c>
      <c r="U251" t="n">
        <v>0.84</v>
      </c>
      <c r="V251" t="n">
        <v>0.91</v>
      </c>
      <c r="W251" t="n">
        <v>0.06</v>
      </c>
      <c r="X251" t="n">
        <v>0.05</v>
      </c>
      <c r="Y251" t="n">
        <v>1</v>
      </c>
      <c r="Z251" t="n">
        <v>10</v>
      </c>
    </row>
    <row r="252">
      <c r="A252" t="n">
        <v>70</v>
      </c>
      <c r="B252" t="n">
        <v>125</v>
      </c>
      <c r="C252" t="inlineStr">
        <is>
          <t xml:space="preserve">CONCLUIDO	</t>
        </is>
      </c>
      <c r="D252" t="n">
        <v>14.2045</v>
      </c>
      <c r="E252" t="n">
        <v>7.04</v>
      </c>
      <c r="F252" t="n">
        <v>4.09</v>
      </c>
      <c r="G252" t="n">
        <v>61.41</v>
      </c>
      <c r="H252" t="n">
        <v>1.2</v>
      </c>
      <c r="I252" t="n">
        <v>4</v>
      </c>
      <c r="J252" t="n">
        <v>274.9</v>
      </c>
      <c r="K252" t="n">
        <v>58.47</v>
      </c>
      <c r="L252" t="n">
        <v>18.5</v>
      </c>
      <c r="M252" t="n">
        <v>2</v>
      </c>
      <c r="N252" t="n">
        <v>72.92</v>
      </c>
      <c r="O252" t="n">
        <v>34138.11</v>
      </c>
      <c r="P252" t="n">
        <v>55.31</v>
      </c>
      <c r="Q252" t="n">
        <v>203.56</v>
      </c>
      <c r="R252" t="n">
        <v>15.73</v>
      </c>
      <c r="S252" t="n">
        <v>13.05</v>
      </c>
      <c r="T252" t="n">
        <v>1047.76</v>
      </c>
      <c r="U252" t="n">
        <v>0.83</v>
      </c>
      <c r="V252" t="n">
        <v>0.91</v>
      </c>
      <c r="W252" t="n">
        <v>0.06</v>
      </c>
      <c r="X252" t="n">
        <v>0.05</v>
      </c>
      <c r="Y252" t="n">
        <v>1</v>
      </c>
      <c r="Z252" t="n">
        <v>10</v>
      </c>
    </row>
    <row r="253">
      <c r="A253" t="n">
        <v>71</v>
      </c>
      <c r="B253" t="n">
        <v>125</v>
      </c>
      <c r="C253" t="inlineStr">
        <is>
          <t xml:space="preserve">CONCLUIDO	</t>
        </is>
      </c>
      <c r="D253" t="n">
        <v>14.1816</v>
      </c>
      <c r="E253" t="n">
        <v>7.05</v>
      </c>
      <c r="F253" t="n">
        <v>4.11</v>
      </c>
      <c r="G253" t="n">
        <v>61.58</v>
      </c>
      <c r="H253" t="n">
        <v>1.21</v>
      </c>
      <c r="I253" t="n">
        <v>4</v>
      </c>
      <c r="J253" t="n">
        <v>275.38</v>
      </c>
      <c r="K253" t="n">
        <v>58.47</v>
      </c>
      <c r="L253" t="n">
        <v>18.75</v>
      </c>
      <c r="M253" t="n">
        <v>2</v>
      </c>
      <c r="N253" t="n">
        <v>73.16</v>
      </c>
      <c r="O253" t="n">
        <v>34197.87</v>
      </c>
      <c r="P253" t="n">
        <v>55.06</v>
      </c>
      <c r="Q253" t="n">
        <v>203.59</v>
      </c>
      <c r="R253" t="n">
        <v>16.09</v>
      </c>
      <c r="S253" t="n">
        <v>13.05</v>
      </c>
      <c r="T253" t="n">
        <v>1231.78</v>
      </c>
      <c r="U253" t="n">
        <v>0.8100000000000001</v>
      </c>
      <c r="V253" t="n">
        <v>0.91</v>
      </c>
      <c r="W253" t="n">
        <v>0.06</v>
      </c>
      <c r="X253" t="n">
        <v>0.06</v>
      </c>
      <c r="Y253" t="n">
        <v>1</v>
      </c>
      <c r="Z253" t="n">
        <v>10</v>
      </c>
    </row>
    <row r="254">
      <c r="A254" t="n">
        <v>72</v>
      </c>
      <c r="B254" t="n">
        <v>125</v>
      </c>
      <c r="C254" t="inlineStr">
        <is>
          <t xml:space="preserve">CONCLUIDO	</t>
        </is>
      </c>
      <c r="D254" t="n">
        <v>14.1816</v>
      </c>
      <c r="E254" t="n">
        <v>7.05</v>
      </c>
      <c r="F254" t="n">
        <v>4.11</v>
      </c>
      <c r="G254" t="n">
        <v>61.58</v>
      </c>
      <c r="H254" t="n">
        <v>1.23</v>
      </c>
      <c r="I254" t="n">
        <v>4</v>
      </c>
      <c r="J254" t="n">
        <v>275.87</v>
      </c>
      <c r="K254" t="n">
        <v>58.47</v>
      </c>
      <c r="L254" t="n">
        <v>19</v>
      </c>
      <c r="M254" t="n">
        <v>2</v>
      </c>
      <c r="N254" t="n">
        <v>73.39</v>
      </c>
      <c r="O254" t="n">
        <v>34257.73</v>
      </c>
      <c r="P254" t="n">
        <v>54.74</v>
      </c>
      <c r="Q254" t="n">
        <v>203.56</v>
      </c>
      <c r="R254" t="n">
        <v>16.1</v>
      </c>
      <c r="S254" t="n">
        <v>13.05</v>
      </c>
      <c r="T254" t="n">
        <v>1233.28</v>
      </c>
      <c r="U254" t="n">
        <v>0.8100000000000001</v>
      </c>
      <c r="V254" t="n">
        <v>0.91</v>
      </c>
      <c r="W254" t="n">
        <v>0.06</v>
      </c>
      <c r="X254" t="n">
        <v>0.07000000000000001</v>
      </c>
      <c r="Y254" t="n">
        <v>1</v>
      </c>
      <c r="Z254" t="n">
        <v>10</v>
      </c>
    </row>
    <row r="255">
      <c r="A255" t="n">
        <v>73</v>
      </c>
      <c r="B255" t="n">
        <v>125</v>
      </c>
      <c r="C255" t="inlineStr">
        <is>
          <t xml:space="preserve">CONCLUIDO	</t>
        </is>
      </c>
      <c r="D255" t="n">
        <v>14.1755</v>
      </c>
      <c r="E255" t="n">
        <v>7.05</v>
      </c>
      <c r="F255" t="n">
        <v>4.11</v>
      </c>
      <c r="G255" t="n">
        <v>61.63</v>
      </c>
      <c r="H255" t="n">
        <v>1.24</v>
      </c>
      <c r="I255" t="n">
        <v>4</v>
      </c>
      <c r="J255" t="n">
        <v>276.35</v>
      </c>
      <c r="K255" t="n">
        <v>58.47</v>
      </c>
      <c r="L255" t="n">
        <v>19.25</v>
      </c>
      <c r="M255" t="n">
        <v>2</v>
      </c>
      <c r="N255" t="n">
        <v>73.63</v>
      </c>
      <c r="O255" t="n">
        <v>34317.68</v>
      </c>
      <c r="P255" t="n">
        <v>54.5</v>
      </c>
      <c r="Q255" t="n">
        <v>203.6</v>
      </c>
      <c r="R255" t="n">
        <v>16.14</v>
      </c>
      <c r="S255" t="n">
        <v>13.05</v>
      </c>
      <c r="T255" t="n">
        <v>1256.78</v>
      </c>
      <c r="U255" t="n">
        <v>0.8100000000000001</v>
      </c>
      <c r="V255" t="n">
        <v>0.91</v>
      </c>
      <c r="W255" t="n">
        <v>0.06</v>
      </c>
      <c r="X255" t="n">
        <v>0.07000000000000001</v>
      </c>
      <c r="Y255" t="n">
        <v>1</v>
      </c>
      <c r="Z255" t="n">
        <v>10</v>
      </c>
    </row>
    <row r="256">
      <c r="A256" t="n">
        <v>74</v>
      </c>
      <c r="B256" t="n">
        <v>125</v>
      </c>
      <c r="C256" t="inlineStr">
        <is>
          <t xml:space="preserve">CONCLUIDO	</t>
        </is>
      </c>
      <c r="D256" t="n">
        <v>14.3363</v>
      </c>
      <c r="E256" t="n">
        <v>6.98</v>
      </c>
      <c r="F256" t="n">
        <v>4.08</v>
      </c>
      <c r="G256" t="n">
        <v>81.53</v>
      </c>
      <c r="H256" t="n">
        <v>1.25</v>
      </c>
      <c r="I256" t="n">
        <v>3</v>
      </c>
      <c r="J256" t="n">
        <v>276.84</v>
      </c>
      <c r="K256" t="n">
        <v>58.47</v>
      </c>
      <c r="L256" t="n">
        <v>19.5</v>
      </c>
      <c r="M256" t="n">
        <v>1</v>
      </c>
      <c r="N256" t="n">
        <v>73.87</v>
      </c>
      <c r="O256" t="n">
        <v>34377.72</v>
      </c>
      <c r="P256" t="n">
        <v>54.02</v>
      </c>
      <c r="Q256" t="n">
        <v>203.56</v>
      </c>
      <c r="R256" t="n">
        <v>15.11</v>
      </c>
      <c r="S256" t="n">
        <v>13.05</v>
      </c>
      <c r="T256" t="n">
        <v>743.4</v>
      </c>
      <c r="U256" t="n">
        <v>0.86</v>
      </c>
      <c r="V256" t="n">
        <v>0.92</v>
      </c>
      <c r="W256" t="n">
        <v>0.06</v>
      </c>
      <c r="X256" t="n">
        <v>0.04</v>
      </c>
      <c r="Y256" t="n">
        <v>1</v>
      </c>
      <c r="Z256" t="n">
        <v>10</v>
      </c>
    </row>
    <row r="257">
      <c r="A257" t="n">
        <v>75</v>
      </c>
      <c r="B257" t="n">
        <v>125</v>
      </c>
      <c r="C257" t="inlineStr">
        <is>
          <t xml:space="preserve">CONCLUIDO	</t>
        </is>
      </c>
      <c r="D257" t="n">
        <v>14.3472</v>
      </c>
      <c r="E257" t="n">
        <v>6.97</v>
      </c>
      <c r="F257" t="n">
        <v>4.07</v>
      </c>
      <c r="G257" t="n">
        <v>81.43000000000001</v>
      </c>
      <c r="H257" t="n">
        <v>1.27</v>
      </c>
      <c r="I257" t="n">
        <v>3</v>
      </c>
      <c r="J257" t="n">
        <v>277.33</v>
      </c>
      <c r="K257" t="n">
        <v>58.47</v>
      </c>
      <c r="L257" t="n">
        <v>19.75</v>
      </c>
      <c r="M257" t="n">
        <v>1</v>
      </c>
      <c r="N257" t="n">
        <v>74.09999999999999</v>
      </c>
      <c r="O257" t="n">
        <v>34437.85</v>
      </c>
      <c r="P257" t="n">
        <v>54.03</v>
      </c>
      <c r="Q257" t="n">
        <v>203.56</v>
      </c>
      <c r="R257" t="n">
        <v>14.93</v>
      </c>
      <c r="S257" t="n">
        <v>13.05</v>
      </c>
      <c r="T257" t="n">
        <v>654.02</v>
      </c>
      <c r="U257" t="n">
        <v>0.87</v>
      </c>
      <c r="V257" t="n">
        <v>0.92</v>
      </c>
      <c r="W257" t="n">
        <v>0.06</v>
      </c>
      <c r="X257" t="n">
        <v>0.03</v>
      </c>
      <c r="Y257" t="n">
        <v>1</v>
      </c>
      <c r="Z257" t="n">
        <v>10</v>
      </c>
    </row>
    <row r="258">
      <c r="A258" t="n">
        <v>76</v>
      </c>
      <c r="B258" t="n">
        <v>125</v>
      </c>
      <c r="C258" t="inlineStr">
        <is>
          <t xml:space="preserve">CONCLUIDO	</t>
        </is>
      </c>
      <c r="D258" t="n">
        <v>14.3512</v>
      </c>
      <c r="E258" t="n">
        <v>6.97</v>
      </c>
      <c r="F258" t="n">
        <v>4.07</v>
      </c>
      <c r="G258" t="n">
        <v>81.39</v>
      </c>
      <c r="H258" t="n">
        <v>1.28</v>
      </c>
      <c r="I258" t="n">
        <v>3</v>
      </c>
      <c r="J258" t="n">
        <v>277.82</v>
      </c>
      <c r="K258" t="n">
        <v>58.47</v>
      </c>
      <c r="L258" t="n">
        <v>20</v>
      </c>
      <c r="M258" t="n">
        <v>1</v>
      </c>
      <c r="N258" t="n">
        <v>74.34</v>
      </c>
      <c r="O258" t="n">
        <v>34498.07</v>
      </c>
      <c r="P258" t="n">
        <v>54.14</v>
      </c>
      <c r="Q258" t="n">
        <v>203.56</v>
      </c>
      <c r="R258" t="n">
        <v>14.84</v>
      </c>
      <c r="S258" t="n">
        <v>13.05</v>
      </c>
      <c r="T258" t="n">
        <v>612.4299999999999</v>
      </c>
      <c r="U258" t="n">
        <v>0.88</v>
      </c>
      <c r="V258" t="n">
        <v>0.92</v>
      </c>
      <c r="W258" t="n">
        <v>0.06</v>
      </c>
      <c r="X258" t="n">
        <v>0.03</v>
      </c>
      <c r="Y258" t="n">
        <v>1</v>
      </c>
      <c r="Z258" t="n">
        <v>10</v>
      </c>
    </row>
    <row r="259">
      <c r="A259" t="n">
        <v>77</v>
      </c>
      <c r="B259" t="n">
        <v>125</v>
      </c>
      <c r="C259" t="inlineStr">
        <is>
          <t xml:space="preserve">CONCLUIDO	</t>
        </is>
      </c>
      <c r="D259" t="n">
        <v>14.3524</v>
      </c>
      <c r="E259" t="n">
        <v>6.97</v>
      </c>
      <c r="F259" t="n">
        <v>4.07</v>
      </c>
      <c r="G259" t="n">
        <v>81.38</v>
      </c>
      <c r="H259" t="n">
        <v>1.3</v>
      </c>
      <c r="I259" t="n">
        <v>3</v>
      </c>
      <c r="J259" t="n">
        <v>278.3</v>
      </c>
      <c r="K259" t="n">
        <v>58.47</v>
      </c>
      <c r="L259" t="n">
        <v>20.25</v>
      </c>
      <c r="M259" t="n">
        <v>1</v>
      </c>
      <c r="N259" t="n">
        <v>74.58</v>
      </c>
      <c r="O259" t="n">
        <v>34558.39</v>
      </c>
      <c r="P259" t="n">
        <v>54.37</v>
      </c>
      <c r="Q259" t="n">
        <v>203.56</v>
      </c>
      <c r="R259" t="n">
        <v>14.9</v>
      </c>
      <c r="S259" t="n">
        <v>13.05</v>
      </c>
      <c r="T259" t="n">
        <v>640.46</v>
      </c>
      <c r="U259" t="n">
        <v>0.88</v>
      </c>
      <c r="V259" t="n">
        <v>0.92</v>
      </c>
      <c r="W259" t="n">
        <v>0.06</v>
      </c>
      <c r="X259" t="n">
        <v>0.03</v>
      </c>
      <c r="Y259" t="n">
        <v>1</v>
      </c>
      <c r="Z259" t="n">
        <v>10</v>
      </c>
    </row>
    <row r="260">
      <c r="A260" t="n">
        <v>78</v>
      </c>
      <c r="B260" t="n">
        <v>125</v>
      </c>
      <c r="C260" t="inlineStr">
        <is>
          <t xml:space="preserve">CONCLUIDO	</t>
        </is>
      </c>
      <c r="D260" t="n">
        <v>14.3432</v>
      </c>
      <c r="E260" t="n">
        <v>6.97</v>
      </c>
      <c r="F260" t="n">
        <v>4.07</v>
      </c>
      <c r="G260" t="n">
        <v>81.47</v>
      </c>
      <c r="H260" t="n">
        <v>1.31</v>
      </c>
      <c r="I260" t="n">
        <v>3</v>
      </c>
      <c r="J260" t="n">
        <v>278.79</v>
      </c>
      <c r="K260" t="n">
        <v>58.47</v>
      </c>
      <c r="L260" t="n">
        <v>20.5</v>
      </c>
      <c r="M260" t="n">
        <v>1</v>
      </c>
      <c r="N260" t="n">
        <v>74.81999999999999</v>
      </c>
      <c r="O260" t="n">
        <v>34618.81</v>
      </c>
      <c r="P260" t="n">
        <v>54.49</v>
      </c>
      <c r="Q260" t="n">
        <v>203.57</v>
      </c>
      <c r="R260" t="n">
        <v>15.03</v>
      </c>
      <c r="S260" t="n">
        <v>13.05</v>
      </c>
      <c r="T260" t="n">
        <v>704.09</v>
      </c>
      <c r="U260" t="n">
        <v>0.87</v>
      </c>
      <c r="V260" t="n">
        <v>0.92</v>
      </c>
      <c r="W260" t="n">
        <v>0.06</v>
      </c>
      <c r="X260" t="n">
        <v>0.03</v>
      </c>
      <c r="Y260" t="n">
        <v>1</v>
      </c>
      <c r="Z260" t="n">
        <v>10</v>
      </c>
    </row>
    <row r="261">
      <c r="A261" t="n">
        <v>79</v>
      </c>
      <c r="B261" t="n">
        <v>125</v>
      </c>
      <c r="C261" t="inlineStr">
        <is>
          <t xml:space="preserve">CONCLUIDO	</t>
        </is>
      </c>
      <c r="D261" t="n">
        <v>14.3352</v>
      </c>
      <c r="E261" t="n">
        <v>6.98</v>
      </c>
      <c r="F261" t="n">
        <v>4.08</v>
      </c>
      <c r="G261" t="n">
        <v>81.54000000000001</v>
      </c>
      <c r="H261" t="n">
        <v>1.32</v>
      </c>
      <c r="I261" t="n">
        <v>3</v>
      </c>
      <c r="J261" t="n">
        <v>279.28</v>
      </c>
      <c r="K261" t="n">
        <v>58.47</v>
      </c>
      <c r="L261" t="n">
        <v>20.75</v>
      </c>
      <c r="M261" t="n">
        <v>1</v>
      </c>
      <c r="N261" t="n">
        <v>75.06</v>
      </c>
      <c r="O261" t="n">
        <v>34679.32</v>
      </c>
      <c r="P261" t="n">
        <v>54.52</v>
      </c>
      <c r="Q261" t="n">
        <v>203.56</v>
      </c>
      <c r="R261" t="n">
        <v>15.2</v>
      </c>
      <c r="S261" t="n">
        <v>13.05</v>
      </c>
      <c r="T261" t="n">
        <v>791.63</v>
      </c>
      <c r="U261" t="n">
        <v>0.86</v>
      </c>
      <c r="V261" t="n">
        <v>0.92</v>
      </c>
      <c r="W261" t="n">
        <v>0.06</v>
      </c>
      <c r="X261" t="n">
        <v>0.04</v>
      </c>
      <c r="Y261" t="n">
        <v>1</v>
      </c>
      <c r="Z261" t="n">
        <v>10</v>
      </c>
    </row>
    <row r="262">
      <c r="A262" t="n">
        <v>80</v>
      </c>
      <c r="B262" t="n">
        <v>125</v>
      </c>
      <c r="C262" t="inlineStr">
        <is>
          <t xml:space="preserve">CONCLUIDO	</t>
        </is>
      </c>
      <c r="D262" t="n">
        <v>14.3249</v>
      </c>
      <c r="E262" t="n">
        <v>6.98</v>
      </c>
      <c r="F262" t="n">
        <v>4.08</v>
      </c>
      <c r="G262" t="n">
        <v>81.64</v>
      </c>
      <c r="H262" t="n">
        <v>1.34</v>
      </c>
      <c r="I262" t="n">
        <v>3</v>
      </c>
      <c r="J262" t="n">
        <v>279.78</v>
      </c>
      <c r="K262" t="n">
        <v>58.47</v>
      </c>
      <c r="L262" t="n">
        <v>21</v>
      </c>
      <c r="M262" t="n">
        <v>1</v>
      </c>
      <c r="N262" t="n">
        <v>75.3</v>
      </c>
      <c r="O262" t="n">
        <v>34739.92</v>
      </c>
      <c r="P262" t="n">
        <v>54.6</v>
      </c>
      <c r="Q262" t="n">
        <v>203.56</v>
      </c>
      <c r="R262" t="n">
        <v>15.31</v>
      </c>
      <c r="S262" t="n">
        <v>13.05</v>
      </c>
      <c r="T262" t="n">
        <v>846.98</v>
      </c>
      <c r="U262" t="n">
        <v>0.85</v>
      </c>
      <c r="V262" t="n">
        <v>0.92</v>
      </c>
      <c r="W262" t="n">
        <v>0.06</v>
      </c>
      <c r="X262" t="n">
        <v>0.04</v>
      </c>
      <c r="Y262" t="n">
        <v>1</v>
      </c>
      <c r="Z262" t="n">
        <v>10</v>
      </c>
    </row>
    <row r="263">
      <c r="A263" t="n">
        <v>81</v>
      </c>
      <c r="B263" t="n">
        <v>125</v>
      </c>
      <c r="C263" t="inlineStr">
        <is>
          <t xml:space="preserve">CONCLUIDO	</t>
        </is>
      </c>
      <c r="D263" t="n">
        <v>14.3381</v>
      </c>
      <c r="E263" t="n">
        <v>6.97</v>
      </c>
      <c r="F263" t="n">
        <v>4.08</v>
      </c>
      <c r="G263" t="n">
        <v>81.52</v>
      </c>
      <c r="H263" t="n">
        <v>1.35</v>
      </c>
      <c r="I263" t="n">
        <v>3</v>
      </c>
      <c r="J263" t="n">
        <v>280.27</v>
      </c>
      <c r="K263" t="n">
        <v>58.47</v>
      </c>
      <c r="L263" t="n">
        <v>21.25</v>
      </c>
      <c r="M263" t="n">
        <v>1</v>
      </c>
      <c r="N263" t="n">
        <v>75.54000000000001</v>
      </c>
      <c r="O263" t="n">
        <v>34800.62</v>
      </c>
      <c r="P263" t="n">
        <v>54.66</v>
      </c>
      <c r="Q263" t="n">
        <v>203.56</v>
      </c>
      <c r="R263" t="n">
        <v>15.09</v>
      </c>
      <c r="S263" t="n">
        <v>13.05</v>
      </c>
      <c r="T263" t="n">
        <v>734.27</v>
      </c>
      <c r="U263" t="n">
        <v>0.86</v>
      </c>
      <c r="V263" t="n">
        <v>0.92</v>
      </c>
      <c r="W263" t="n">
        <v>0.06</v>
      </c>
      <c r="X263" t="n">
        <v>0.04</v>
      </c>
      <c r="Y263" t="n">
        <v>1</v>
      </c>
      <c r="Z263" t="n">
        <v>10</v>
      </c>
    </row>
    <row r="264">
      <c r="A264" t="n">
        <v>82</v>
      </c>
      <c r="B264" t="n">
        <v>125</v>
      </c>
      <c r="C264" t="inlineStr">
        <is>
          <t xml:space="preserve">CONCLUIDO	</t>
        </is>
      </c>
      <c r="D264" t="n">
        <v>14.3478</v>
      </c>
      <c r="E264" t="n">
        <v>6.97</v>
      </c>
      <c r="F264" t="n">
        <v>4.07</v>
      </c>
      <c r="G264" t="n">
        <v>81.42</v>
      </c>
      <c r="H264" t="n">
        <v>1.36</v>
      </c>
      <c r="I264" t="n">
        <v>3</v>
      </c>
      <c r="J264" t="n">
        <v>280.76</v>
      </c>
      <c r="K264" t="n">
        <v>58.47</v>
      </c>
      <c r="L264" t="n">
        <v>21.5</v>
      </c>
      <c r="M264" t="n">
        <v>1</v>
      </c>
      <c r="N264" t="n">
        <v>75.79000000000001</v>
      </c>
      <c r="O264" t="n">
        <v>34861.41</v>
      </c>
      <c r="P264" t="n">
        <v>54.57</v>
      </c>
      <c r="Q264" t="n">
        <v>203.56</v>
      </c>
      <c r="R264" t="n">
        <v>14.93</v>
      </c>
      <c r="S264" t="n">
        <v>13.05</v>
      </c>
      <c r="T264" t="n">
        <v>654.76</v>
      </c>
      <c r="U264" t="n">
        <v>0.87</v>
      </c>
      <c r="V264" t="n">
        <v>0.92</v>
      </c>
      <c r="W264" t="n">
        <v>0.06</v>
      </c>
      <c r="X264" t="n">
        <v>0.03</v>
      </c>
      <c r="Y264" t="n">
        <v>1</v>
      </c>
      <c r="Z264" t="n">
        <v>10</v>
      </c>
    </row>
    <row r="265">
      <c r="A265" t="n">
        <v>83</v>
      </c>
      <c r="B265" t="n">
        <v>125</v>
      </c>
      <c r="C265" t="inlineStr">
        <is>
          <t xml:space="preserve">CONCLUIDO	</t>
        </is>
      </c>
      <c r="D265" t="n">
        <v>14.3501</v>
      </c>
      <c r="E265" t="n">
        <v>6.97</v>
      </c>
      <c r="F265" t="n">
        <v>4.07</v>
      </c>
      <c r="G265" t="n">
        <v>81.40000000000001</v>
      </c>
      <c r="H265" t="n">
        <v>1.38</v>
      </c>
      <c r="I265" t="n">
        <v>3</v>
      </c>
      <c r="J265" t="n">
        <v>281.25</v>
      </c>
      <c r="K265" t="n">
        <v>58.47</v>
      </c>
      <c r="L265" t="n">
        <v>21.75</v>
      </c>
      <c r="M265" t="n">
        <v>1</v>
      </c>
      <c r="N265" t="n">
        <v>76.03</v>
      </c>
      <c r="O265" t="n">
        <v>34922.31</v>
      </c>
      <c r="P265" t="n">
        <v>54.5</v>
      </c>
      <c r="Q265" t="n">
        <v>203.56</v>
      </c>
      <c r="R265" t="n">
        <v>14.92</v>
      </c>
      <c r="S265" t="n">
        <v>13.05</v>
      </c>
      <c r="T265" t="n">
        <v>648.71</v>
      </c>
      <c r="U265" t="n">
        <v>0.87</v>
      </c>
      <c r="V265" t="n">
        <v>0.92</v>
      </c>
      <c r="W265" t="n">
        <v>0.06</v>
      </c>
      <c r="X265" t="n">
        <v>0.03</v>
      </c>
      <c r="Y265" t="n">
        <v>1</v>
      </c>
      <c r="Z265" t="n">
        <v>10</v>
      </c>
    </row>
    <row r="266">
      <c r="A266" t="n">
        <v>84</v>
      </c>
      <c r="B266" t="n">
        <v>125</v>
      </c>
      <c r="C266" t="inlineStr">
        <is>
          <t xml:space="preserve">CONCLUIDO	</t>
        </is>
      </c>
      <c r="D266" t="n">
        <v>14.3461</v>
      </c>
      <c r="E266" t="n">
        <v>6.97</v>
      </c>
      <c r="F266" t="n">
        <v>4.07</v>
      </c>
      <c r="G266" t="n">
        <v>81.44</v>
      </c>
      <c r="H266" t="n">
        <v>1.39</v>
      </c>
      <c r="I266" t="n">
        <v>3</v>
      </c>
      <c r="J266" t="n">
        <v>281.75</v>
      </c>
      <c r="K266" t="n">
        <v>58.47</v>
      </c>
      <c r="L266" t="n">
        <v>22</v>
      </c>
      <c r="M266" t="n">
        <v>0</v>
      </c>
      <c r="N266" t="n">
        <v>76.28</v>
      </c>
      <c r="O266" t="n">
        <v>34983.29</v>
      </c>
      <c r="P266" t="n">
        <v>54.51</v>
      </c>
      <c r="Q266" t="n">
        <v>203.56</v>
      </c>
      <c r="R266" t="n">
        <v>14.95</v>
      </c>
      <c r="S266" t="n">
        <v>13.05</v>
      </c>
      <c r="T266" t="n">
        <v>665.63</v>
      </c>
      <c r="U266" t="n">
        <v>0.87</v>
      </c>
      <c r="V266" t="n">
        <v>0.92</v>
      </c>
      <c r="W266" t="n">
        <v>0.06</v>
      </c>
      <c r="X266" t="n">
        <v>0.03</v>
      </c>
      <c r="Y266" t="n">
        <v>1</v>
      </c>
      <c r="Z266" t="n">
        <v>10</v>
      </c>
    </row>
    <row r="267">
      <c r="A267" t="n">
        <v>0</v>
      </c>
      <c r="B267" t="n">
        <v>30</v>
      </c>
      <c r="C267" t="inlineStr">
        <is>
          <t xml:space="preserve">CONCLUIDO	</t>
        </is>
      </c>
      <c r="D267" t="n">
        <v>14.9595</v>
      </c>
      <c r="E267" t="n">
        <v>6.68</v>
      </c>
      <c r="F267" t="n">
        <v>4.48</v>
      </c>
      <c r="G267" t="n">
        <v>11.69</v>
      </c>
      <c r="H267" t="n">
        <v>0.24</v>
      </c>
      <c r="I267" t="n">
        <v>23</v>
      </c>
      <c r="J267" t="n">
        <v>71.52</v>
      </c>
      <c r="K267" t="n">
        <v>32.27</v>
      </c>
      <c r="L267" t="n">
        <v>1</v>
      </c>
      <c r="M267" t="n">
        <v>21</v>
      </c>
      <c r="N267" t="n">
        <v>8.25</v>
      </c>
      <c r="O267" t="n">
        <v>9054.6</v>
      </c>
      <c r="P267" t="n">
        <v>30.22</v>
      </c>
      <c r="Q267" t="n">
        <v>203.56</v>
      </c>
      <c r="R267" t="n">
        <v>27.75</v>
      </c>
      <c r="S267" t="n">
        <v>13.05</v>
      </c>
      <c r="T267" t="n">
        <v>6966.5</v>
      </c>
      <c r="U267" t="n">
        <v>0.47</v>
      </c>
      <c r="V267" t="n">
        <v>0.83</v>
      </c>
      <c r="W267" t="n">
        <v>0.09</v>
      </c>
      <c r="X267" t="n">
        <v>0.44</v>
      </c>
      <c r="Y267" t="n">
        <v>1</v>
      </c>
      <c r="Z267" t="n">
        <v>10</v>
      </c>
    </row>
    <row r="268">
      <c r="A268" t="n">
        <v>1</v>
      </c>
      <c r="B268" t="n">
        <v>30</v>
      </c>
      <c r="C268" t="inlineStr">
        <is>
          <t xml:space="preserve">CONCLUIDO	</t>
        </is>
      </c>
      <c r="D268" t="n">
        <v>15.2821</v>
      </c>
      <c r="E268" t="n">
        <v>6.54</v>
      </c>
      <c r="F268" t="n">
        <v>4.42</v>
      </c>
      <c r="G268" t="n">
        <v>14.73</v>
      </c>
      <c r="H268" t="n">
        <v>0.3</v>
      </c>
      <c r="I268" t="n">
        <v>18</v>
      </c>
      <c r="J268" t="n">
        <v>71.81</v>
      </c>
      <c r="K268" t="n">
        <v>32.27</v>
      </c>
      <c r="L268" t="n">
        <v>1.25</v>
      </c>
      <c r="M268" t="n">
        <v>16</v>
      </c>
      <c r="N268" t="n">
        <v>8.289999999999999</v>
      </c>
      <c r="O268" t="n">
        <v>9090.98</v>
      </c>
      <c r="P268" t="n">
        <v>29.1</v>
      </c>
      <c r="Q268" t="n">
        <v>203.66</v>
      </c>
      <c r="R268" t="n">
        <v>26.42</v>
      </c>
      <c r="S268" t="n">
        <v>13.05</v>
      </c>
      <c r="T268" t="n">
        <v>6325.75</v>
      </c>
      <c r="U268" t="n">
        <v>0.49</v>
      </c>
      <c r="V268" t="n">
        <v>0.85</v>
      </c>
      <c r="W268" t="n">
        <v>0.07000000000000001</v>
      </c>
      <c r="X268" t="n">
        <v>0.38</v>
      </c>
      <c r="Y268" t="n">
        <v>1</v>
      </c>
      <c r="Z268" t="n">
        <v>10</v>
      </c>
    </row>
    <row r="269">
      <c r="A269" t="n">
        <v>2</v>
      </c>
      <c r="B269" t="n">
        <v>30</v>
      </c>
      <c r="C269" t="inlineStr">
        <is>
          <t xml:space="preserve">CONCLUIDO	</t>
        </is>
      </c>
      <c r="D269" t="n">
        <v>15.6013</v>
      </c>
      <c r="E269" t="n">
        <v>6.41</v>
      </c>
      <c r="F269" t="n">
        <v>4.33</v>
      </c>
      <c r="G269" t="n">
        <v>17.33</v>
      </c>
      <c r="H269" t="n">
        <v>0.36</v>
      </c>
      <c r="I269" t="n">
        <v>15</v>
      </c>
      <c r="J269" t="n">
        <v>72.11</v>
      </c>
      <c r="K269" t="n">
        <v>32.27</v>
      </c>
      <c r="L269" t="n">
        <v>1.5</v>
      </c>
      <c r="M269" t="n">
        <v>13</v>
      </c>
      <c r="N269" t="n">
        <v>8.34</v>
      </c>
      <c r="O269" t="n">
        <v>9127.379999999999</v>
      </c>
      <c r="P269" t="n">
        <v>27.95</v>
      </c>
      <c r="Q269" t="n">
        <v>203.58</v>
      </c>
      <c r="R269" t="n">
        <v>23.19</v>
      </c>
      <c r="S269" t="n">
        <v>13.05</v>
      </c>
      <c r="T269" t="n">
        <v>4726.26</v>
      </c>
      <c r="U269" t="n">
        <v>0.5600000000000001</v>
      </c>
      <c r="V269" t="n">
        <v>0.86</v>
      </c>
      <c r="W269" t="n">
        <v>0.08</v>
      </c>
      <c r="X269" t="n">
        <v>0.29</v>
      </c>
      <c r="Y269" t="n">
        <v>1</v>
      </c>
      <c r="Z269" t="n">
        <v>10</v>
      </c>
    </row>
    <row r="270">
      <c r="A270" t="n">
        <v>3</v>
      </c>
      <c r="B270" t="n">
        <v>30</v>
      </c>
      <c r="C270" t="inlineStr">
        <is>
          <t xml:space="preserve">CONCLUIDO	</t>
        </is>
      </c>
      <c r="D270" t="n">
        <v>15.8983</v>
      </c>
      <c r="E270" t="n">
        <v>6.29</v>
      </c>
      <c r="F270" t="n">
        <v>4.26</v>
      </c>
      <c r="G270" t="n">
        <v>21.3</v>
      </c>
      <c r="H270" t="n">
        <v>0.42</v>
      </c>
      <c r="I270" t="n">
        <v>12</v>
      </c>
      <c r="J270" t="n">
        <v>72.40000000000001</v>
      </c>
      <c r="K270" t="n">
        <v>32.27</v>
      </c>
      <c r="L270" t="n">
        <v>1.75</v>
      </c>
      <c r="M270" t="n">
        <v>10</v>
      </c>
      <c r="N270" t="n">
        <v>8.380000000000001</v>
      </c>
      <c r="O270" t="n">
        <v>9163.799999999999</v>
      </c>
      <c r="P270" t="n">
        <v>26.71</v>
      </c>
      <c r="Q270" t="n">
        <v>203.6</v>
      </c>
      <c r="R270" t="n">
        <v>20.82</v>
      </c>
      <c r="S270" t="n">
        <v>13.05</v>
      </c>
      <c r="T270" t="n">
        <v>3556.31</v>
      </c>
      <c r="U270" t="n">
        <v>0.63</v>
      </c>
      <c r="V270" t="n">
        <v>0.88</v>
      </c>
      <c r="W270" t="n">
        <v>0.07000000000000001</v>
      </c>
      <c r="X270" t="n">
        <v>0.22</v>
      </c>
      <c r="Y270" t="n">
        <v>1</v>
      </c>
      <c r="Z270" t="n">
        <v>10</v>
      </c>
    </row>
    <row r="271">
      <c r="A271" t="n">
        <v>4</v>
      </c>
      <c r="B271" t="n">
        <v>30</v>
      </c>
      <c r="C271" t="inlineStr">
        <is>
          <t xml:space="preserve">CONCLUIDO	</t>
        </is>
      </c>
      <c r="D271" t="n">
        <v>15.9957</v>
      </c>
      <c r="E271" t="n">
        <v>6.25</v>
      </c>
      <c r="F271" t="n">
        <v>4.24</v>
      </c>
      <c r="G271" t="n">
        <v>23.11</v>
      </c>
      <c r="H271" t="n">
        <v>0.48</v>
      </c>
      <c r="I271" t="n">
        <v>11</v>
      </c>
      <c r="J271" t="n">
        <v>72.7</v>
      </c>
      <c r="K271" t="n">
        <v>32.27</v>
      </c>
      <c r="L271" t="n">
        <v>2</v>
      </c>
      <c r="M271" t="n">
        <v>9</v>
      </c>
      <c r="N271" t="n">
        <v>8.43</v>
      </c>
      <c r="O271" t="n">
        <v>9200.25</v>
      </c>
      <c r="P271" t="n">
        <v>25.9</v>
      </c>
      <c r="Q271" t="n">
        <v>203.56</v>
      </c>
      <c r="R271" t="n">
        <v>20.08</v>
      </c>
      <c r="S271" t="n">
        <v>13.05</v>
      </c>
      <c r="T271" t="n">
        <v>3188.87</v>
      </c>
      <c r="U271" t="n">
        <v>0.65</v>
      </c>
      <c r="V271" t="n">
        <v>0.88</v>
      </c>
      <c r="W271" t="n">
        <v>0.07000000000000001</v>
      </c>
      <c r="X271" t="n">
        <v>0.2</v>
      </c>
      <c r="Y271" t="n">
        <v>1</v>
      </c>
      <c r="Z271" t="n">
        <v>10</v>
      </c>
    </row>
    <row r="272">
      <c r="A272" t="n">
        <v>5</v>
      </c>
      <c r="B272" t="n">
        <v>30</v>
      </c>
      <c r="C272" t="inlineStr">
        <is>
          <t xml:space="preserve">CONCLUIDO	</t>
        </is>
      </c>
      <c r="D272" t="n">
        <v>16.1652</v>
      </c>
      <c r="E272" t="n">
        <v>6.19</v>
      </c>
      <c r="F272" t="n">
        <v>4.2</v>
      </c>
      <c r="G272" t="n">
        <v>28.01</v>
      </c>
      <c r="H272" t="n">
        <v>0.54</v>
      </c>
      <c r="I272" t="n">
        <v>9</v>
      </c>
      <c r="J272" t="n">
        <v>73</v>
      </c>
      <c r="K272" t="n">
        <v>32.27</v>
      </c>
      <c r="L272" t="n">
        <v>2.25</v>
      </c>
      <c r="M272" t="n">
        <v>7</v>
      </c>
      <c r="N272" t="n">
        <v>8.48</v>
      </c>
      <c r="O272" t="n">
        <v>9236.709999999999</v>
      </c>
      <c r="P272" t="n">
        <v>24.8</v>
      </c>
      <c r="Q272" t="n">
        <v>203.65</v>
      </c>
      <c r="R272" t="n">
        <v>19.11</v>
      </c>
      <c r="S272" t="n">
        <v>13.05</v>
      </c>
      <c r="T272" t="n">
        <v>2713.21</v>
      </c>
      <c r="U272" t="n">
        <v>0.68</v>
      </c>
      <c r="V272" t="n">
        <v>0.89</v>
      </c>
      <c r="W272" t="n">
        <v>0.07000000000000001</v>
      </c>
      <c r="X272" t="n">
        <v>0.16</v>
      </c>
      <c r="Y272" t="n">
        <v>1</v>
      </c>
      <c r="Z272" t="n">
        <v>10</v>
      </c>
    </row>
    <row r="273">
      <c r="A273" t="n">
        <v>6</v>
      </c>
      <c r="B273" t="n">
        <v>30</v>
      </c>
      <c r="C273" t="inlineStr">
        <is>
          <t xml:space="preserve">CONCLUIDO	</t>
        </is>
      </c>
      <c r="D273" t="n">
        <v>16.1276</v>
      </c>
      <c r="E273" t="n">
        <v>6.2</v>
      </c>
      <c r="F273" t="n">
        <v>4.22</v>
      </c>
      <c r="G273" t="n">
        <v>28.11</v>
      </c>
      <c r="H273" t="n">
        <v>0.6</v>
      </c>
      <c r="I273" t="n">
        <v>9</v>
      </c>
      <c r="J273" t="n">
        <v>73.29000000000001</v>
      </c>
      <c r="K273" t="n">
        <v>32.27</v>
      </c>
      <c r="L273" t="n">
        <v>2.5</v>
      </c>
      <c r="M273" t="n">
        <v>4</v>
      </c>
      <c r="N273" t="n">
        <v>8.52</v>
      </c>
      <c r="O273" t="n">
        <v>9273.200000000001</v>
      </c>
      <c r="P273" t="n">
        <v>24.41</v>
      </c>
      <c r="Q273" t="n">
        <v>203.57</v>
      </c>
      <c r="R273" t="n">
        <v>19.42</v>
      </c>
      <c r="S273" t="n">
        <v>13.05</v>
      </c>
      <c r="T273" t="n">
        <v>2871.48</v>
      </c>
      <c r="U273" t="n">
        <v>0.67</v>
      </c>
      <c r="V273" t="n">
        <v>0.89</v>
      </c>
      <c r="W273" t="n">
        <v>0.07000000000000001</v>
      </c>
      <c r="X273" t="n">
        <v>0.18</v>
      </c>
      <c r="Y273" t="n">
        <v>1</v>
      </c>
      <c r="Z273" t="n">
        <v>10</v>
      </c>
    </row>
    <row r="274">
      <c r="A274" t="n">
        <v>7</v>
      </c>
      <c r="B274" t="n">
        <v>30</v>
      </c>
      <c r="C274" t="inlineStr">
        <is>
          <t xml:space="preserve">CONCLUIDO	</t>
        </is>
      </c>
      <c r="D274" t="n">
        <v>16.2294</v>
      </c>
      <c r="E274" t="n">
        <v>6.16</v>
      </c>
      <c r="F274" t="n">
        <v>4.19</v>
      </c>
      <c r="G274" t="n">
        <v>31.45</v>
      </c>
      <c r="H274" t="n">
        <v>0.65</v>
      </c>
      <c r="I274" t="n">
        <v>8</v>
      </c>
      <c r="J274" t="n">
        <v>73.59</v>
      </c>
      <c r="K274" t="n">
        <v>32.27</v>
      </c>
      <c r="L274" t="n">
        <v>2.75</v>
      </c>
      <c r="M274" t="n">
        <v>0</v>
      </c>
      <c r="N274" t="n">
        <v>8.57</v>
      </c>
      <c r="O274" t="n">
        <v>9309.700000000001</v>
      </c>
      <c r="P274" t="n">
        <v>24.17</v>
      </c>
      <c r="Q274" t="n">
        <v>203.56</v>
      </c>
      <c r="R274" t="n">
        <v>18.6</v>
      </c>
      <c r="S274" t="n">
        <v>13.05</v>
      </c>
      <c r="T274" t="n">
        <v>2465.84</v>
      </c>
      <c r="U274" t="n">
        <v>0.7</v>
      </c>
      <c r="V274" t="n">
        <v>0.89</v>
      </c>
      <c r="W274" t="n">
        <v>0.07000000000000001</v>
      </c>
      <c r="X274" t="n">
        <v>0.15</v>
      </c>
      <c r="Y274" t="n">
        <v>1</v>
      </c>
      <c r="Z274" t="n">
        <v>10</v>
      </c>
    </row>
    <row r="275">
      <c r="A275" t="n">
        <v>0</v>
      </c>
      <c r="B275" t="n">
        <v>15</v>
      </c>
      <c r="C275" t="inlineStr">
        <is>
          <t xml:space="preserve">CONCLUIDO	</t>
        </is>
      </c>
      <c r="D275" t="n">
        <v>16.1002</v>
      </c>
      <c r="E275" t="n">
        <v>6.21</v>
      </c>
      <c r="F275" t="n">
        <v>4.35</v>
      </c>
      <c r="G275" t="n">
        <v>17.38</v>
      </c>
      <c r="H275" t="n">
        <v>0.43</v>
      </c>
      <c r="I275" t="n">
        <v>15</v>
      </c>
      <c r="J275" t="n">
        <v>39.78</v>
      </c>
      <c r="K275" t="n">
        <v>19.54</v>
      </c>
      <c r="L275" t="n">
        <v>1</v>
      </c>
      <c r="M275" t="n">
        <v>0</v>
      </c>
      <c r="N275" t="n">
        <v>4.24</v>
      </c>
      <c r="O275" t="n">
        <v>5140</v>
      </c>
      <c r="P275" t="n">
        <v>16.86</v>
      </c>
      <c r="Q275" t="n">
        <v>203.58</v>
      </c>
      <c r="R275" t="n">
        <v>23.04</v>
      </c>
      <c r="S275" t="n">
        <v>13.05</v>
      </c>
      <c r="T275" t="n">
        <v>4650.7</v>
      </c>
      <c r="U275" t="n">
        <v>0.57</v>
      </c>
      <c r="V275" t="n">
        <v>0.86</v>
      </c>
      <c r="W275" t="n">
        <v>0.1</v>
      </c>
      <c r="X275" t="n">
        <v>0.31</v>
      </c>
      <c r="Y275" t="n">
        <v>1</v>
      </c>
      <c r="Z275" t="n">
        <v>10</v>
      </c>
    </row>
    <row r="276">
      <c r="A276" t="n">
        <v>0</v>
      </c>
      <c r="B276" t="n">
        <v>70</v>
      </c>
      <c r="C276" t="inlineStr">
        <is>
          <t xml:space="preserve">CONCLUIDO	</t>
        </is>
      </c>
      <c r="D276" t="n">
        <v>12.1634</v>
      </c>
      <c r="E276" t="n">
        <v>8.220000000000001</v>
      </c>
      <c r="F276" t="n">
        <v>4.84</v>
      </c>
      <c r="G276" t="n">
        <v>7.26</v>
      </c>
      <c r="H276" t="n">
        <v>0.12</v>
      </c>
      <c r="I276" t="n">
        <v>40</v>
      </c>
      <c r="J276" t="n">
        <v>141.81</v>
      </c>
      <c r="K276" t="n">
        <v>47.83</v>
      </c>
      <c r="L276" t="n">
        <v>1</v>
      </c>
      <c r="M276" t="n">
        <v>38</v>
      </c>
      <c r="N276" t="n">
        <v>22.98</v>
      </c>
      <c r="O276" t="n">
        <v>17723.39</v>
      </c>
      <c r="P276" t="n">
        <v>54.04</v>
      </c>
      <c r="Q276" t="n">
        <v>203.62</v>
      </c>
      <c r="R276" t="n">
        <v>38.95</v>
      </c>
      <c r="S276" t="n">
        <v>13.05</v>
      </c>
      <c r="T276" t="n">
        <v>12479.55</v>
      </c>
      <c r="U276" t="n">
        <v>0.34</v>
      </c>
      <c r="V276" t="n">
        <v>0.77</v>
      </c>
      <c r="W276" t="n">
        <v>0.12</v>
      </c>
      <c r="X276" t="n">
        <v>0.8</v>
      </c>
      <c r="Y276" t="n">
        <v>1</v>
      </c>
      <c r="Z276" t="n">
        <v>10</v>
      </c>
    </row>
    <row r="277">
      <c r="A277" t="n">
        <v>1</v>
      </c>
      <c r="B277" t="n">
        <v>70</v>
      </c>
      <c r="C277" t="inlineStr">
        <is>
          <t xml:space="preserve">CONCLUIDO	</t>
        </is>
      </c>
      <c r="D277" t="n">
        <v>12.8627</v>
      </c>
      <c r="E277" t="n">
        <v>7.77</v>
      </c>
      <c r="F277" t="n">
        <v>4.65</v>
      </c>
      <c r="G277" t="n">
        <v>9</v>
      </c>
      <c r="H277" t="n">
        <v>0.16</v>
      </c>
      <c r="I277" t="n">
        <v>31</v>
      </c>
      <c r="J277" t="n">
        <v>142.15</v>
      </c>
      <c r="K277" t="n">
        <v>47.83</v>
      </c>
      <c r="L277" t="n">
        <v>1.25</v>
      </c>
      <c r="M277" t="n">
        <v>29</v>
      </c>
      <c r="N277" t="n">
        <v>23.07</v>
      </c>
      <c r="O277" t="n">
        <v>17765.46</v>
      </c>
      <c r="P277" t="n">
        <v>51.61</v>
      </c>
      <c r="Q277" t="n">
        <v>203.56</v>
      </c>
      <c r="R277" t="n">
        <v>33.06</v>
      </c>
      <c r="S277" t="n">
        <v>13.05</v>
      </c>
      <c r="T277" t="n">
        <v>9577.969999999999</v>
      </c>
      <c r="U277" t="n">
        <v>0.39</v>
      </c>
      <c r="V277" t="n">
        <v>0.8</v>
      </c>
      <c r="W277" t="n">
        <v>0.1</v>
      </c>
      <c r="X277" t="n">
        <v>0.61</v>
      </c>
      <c r="Y277" t="n">
        <v>1</v>
      </c>
      <c r="Z277" t="n">
        <v>10</v>
      </c>
    </row>
    <row r="278">
      <c r="A278" t="n">
        <v>2</v>
      </c>
      <c r="B278" t="n">
        <v>70</v>
      </c>
      <c r="C278" t="inlineStr">
        <is>
          <t xml:space="preserve">CONCLUIDO	</t>
        </is>
      </c>
      <c r="D278" t="n">
        <v>13.3809</v>
      </c>
      <c r="E278" t="n">
        <v>7.47</v>
      </c>
      <c r="F278" t="n">
        <v>4.52</v>
      </c>
      <c r="G278" t="n">
        <v>10.85</v>
      </c>
      <c r="H278" t="n">
        <v>0.19</v>
      </c>
      <c r="I278" t="n">
        <v>25</v>
      </c>
      <c r="J278" t="n">
        <v>142.49</v>
      </c>
      <c r="K278" t="n">
        <v>47.83</v>
      </c>
      <c r="L278" t="n">
        <v>1.5</v>
      </c>
      <c r="M278" t="n">
        <v>23</v>
      </c>
      <c r="N278" t="n">
        <v>23.16</v>
      </c>
      <c r="O278" t="n">
        <v>17807.56</v>
      </c>
      <c r="P278" t="n">
        <v>49.94</v>
      </c>
      <c r="Q278" t="n">
        <v>203.56</v>
      </c>
      <c r="R278" t="n">
        <v>29.09</v>
      </c>
      <c r="S278" t="n">
        <v>13.05</v>
      </c>
      <c r="T278" t="n">
        <v>7622.73</v>
      </c>
      <c r="U278" t="n">
        <v>0.45</v>
      </c>
      <c r="V278" t="n">
        <v>0.83</v>
      </c>
      <c r="W278" t="n">
        <v>0.09</v>
      </c>
      <c r="X278" t="n">
        <v>0.48</v>
      </c>
      <c r="Y278" t="n">
        <v>1</v>
      </c>
      <c r="Z278" t="n">
        <v>10</v>
      </c>
    </row>
    <row r="279">
      <c r="A279" t="n">
        <v>3</v>
      </c>
      <c r="B279" t="n">
        <v>70</v>
      </c>
      <c r="C279" t="inlineStr">
        <is>
          <t xml:space="preserve">CONCLUIDO	</t>
        </is>
      </c>
      <c r="D279" t="n">
        <v>13.7588</v>
      </c>
      <c r="E279" t="n">
        <v>7.27</v>
      </c>
      <c r="F279" t="n">
        <v>4.43</v>
      </c>
      <c r="G279" t="n">
        <v>12.67</v>
      </c>
      <c r="H279" t="n">
        <v>0.22</v>
      </c>
      <c r="I279" t="n">
        <v>21</v>
      </c>
      <c r="J279" t="n">
        <v>142.83</v>
      </c>
      <c r="K279" t="n">
        <v>47.83</v>
      </c>
      <c r="L279" t="n">
        <v>1.75</v>
      </c>
      <c r="M279" t="n">
        <v>19</v>
      </c>
      <c r="N279" t="n">
        <v>23.25</v>
      </c>
      <c r="O279" t="n">
        <v>17849.7</v>
      </c>
      <c r="P279" t="n">
        <v>48.63</v>
      </c>
      <c r="Q279" t="n">
        <v>203.61</v>
      </c>
      <c r="R279" t="n">
        <v>26.2</v>
      </c>
      <c r="S279" t="n">
        <v>13.05</v>
      </c>
      <c r="T279" t="n">
        <v>6201.59</v>
      </c>
      <c r="U279" t="n">
        <v>0.5</v>
      </c>
      <c r="V279" t="n">
        <v>0.84</v>
      </c>
      <c r="W279" t="n">
        <v>0.09</v>
      </c>
      <c r="X279" t="n">
        <v>0.39</v>
      </c>
      <c r="Y279" t="n">
        <v>1</v>
      </c>
      <c r="Z279" t="n">
        <v>10</v>
      </c>
    </row>
    <row r="280">
      <c r="A280" t="n">
        <v>4</v>
      </c>
      <c r="B280" t="n">
        <v>70</v>
      </c>
      <c r="C280" t="inlineStr">
        <is>
          <t xml:space="preserve">CONCLUIDO	</t>
        </is>
      </c>
      <c r="D280" t="n">
        <v>14.116</v>
      </c>
      <c r="E280" t="n">
        <v>7.08</v>
      </c>
      <c r="F280" t="n">
        <v>4.34</v>
      </c>
      <c r="G280" t="n">
        <v>14.45</v>
      </c>
      <c r="H280" t="n">
        <v>0.25</v>
      </c>
      <c r="I280" t="n">
        <v>18</v>
      </c>
      <c r="J280" t="n">
        <v>143.17</v>
      </c>
      <c r="K280" t="n">
        <v>47.83</v>
      </c>
      <c r="L280" t="n">
        <v>2</v>
      </c>
      <c r="M280" t="n">
        <v>16</v>
      </c>
      <c r="N280" t="n">
        <v>23.34</v>
      </c>
      <c r="O280" t="n">
        <v>17891.86</v>
      </c>
      <c r="P280" t="n">
        <v>47.21</v>
      </c>
      <c r="Q280" t="n">
        <v>203.58</v>
      </c>
      <c r="R280" t="n">
        <v>23.34</v>
      </c>
      <c r="S280" t="n">
        <v>13.05</v>
      </c>
      <c r="T280" t="n">
        <v>4783.1</v>
      </c>
      <c r="U280" t="n">
        <v>0.5600000000000001</v>
      </c>
      <c r="V280" t="n">
        <v>0.86</v>
      </c>
      <c r="W280" t="n">
        <v>0.07000000000000001</v>
      </c>
      <c r="X280" t="n">
        <v>0.29</v>
      </c>
      <c r="Y280" t="n">
        <v>1</v>
      </c>
      <c r="Z280" t="n">
        <v>10</v>
      </c>
    </row>
    <row r="281">
      <c r="A281" t="n">
        <v>5</v>
      </c>
      <c r="B281" t="n">
        <v>70</v>
      </c>
      <c r="C281" t="inlineStr">
        <is>
          <t xml:space="preserve">CONCLUIDO	</t>
        </is>
      </c>
      <c r="D281" t="n">
        <v>14.0801</v>
      </c>
      <c r="E281" t="n">
        <v>7.1</v>
      </c>
      <c r="F281" t="n">
        <v>4.38</v>
      </c>
      <c r="G281" t="n">
        <v>15.47</v>
      </c>
      <c r="H281" t="n">
        <v>0.28</v>
      </c>
      <c r="I281" t="n">
        <v>17</v>
      </c>
      <c r="J281" t="n">
        <v>143.51</v>
      </c>
      <c r="K281" t="n">
        <v>47.83</v>
      </c>
      <c r="L281" t="n">
        <v>2.25</v>
      </c>
      <c r="M281" t="n">
        <v>15</v>
      </c>
      <c r="N281" t="n">
        <v>23.44</v>
      </c>
      <c r="O281" t="n">
        <v>17934.06</v>
      </c>
      <c r="P281" t="n">
        <v>47.51</v>
      </c>
      <c r="Q281" t="n">
        <v>203.56</v>
      </c>
      <c r="R281" t="n">
        <v>24.76</v>
      </c>
      <c r="S281" t="n">
        <v>13.05</v>
      </c>
      <c r="T281" t="n">
        <v>5498.3</v>
      </c>
      <c r="U281" t="n">
        <v>0.53</v>
      </c>
      <c r="V281" t="n">
        <v>0.85</v>
      </c>
      <c r="W281" t="n">
        <v>0.08</v>
      </c>
      <c r="X281" t="n">
        <v>0.34</v>
      </c>
      <c r="Y281" t="n">
        <v>1</v>
      </c>
      <c r="Z281" t="n">
        <v>10</v>
      </c>
    </row>
    <row r="282">
      <c r="A282" t="n">
        <v>6</v>
      </c>
      <c r="B282" t="n">
        <v>70</v>
      </c>
      <c r="C282" t="inlineStr">
        <is>
          <t xml:space="preserve">CONCLUIDO	</t>
        </is>
      </c>
      <c r="D282" t="n">
        <v>14.2982</v>
      </c>
      <c r="E282" t="n">
        <v>6.99</v>
      </c>
      <c r="F282" t="n">
        <v>4.33</v>
      </c>
      <c r="G282" t="n">
        <v>17.33</v>
      </c>
      <c r="H282" t="n">
        <v>0.31</v>
      </c>
      <c r="I282" t="n">
        <v>15</v>
      </c>
      <c r="J282" t="n">
        <v>143.86</v>
      </c>
      <c r="K282" t="n">
        <v>47.83</v>
      </c>
      <c r="L282" t="n">
        <v>2.5</v>
      </c>
      <c r="M282" t="n">
        <v>13</v>
      </c>
      <c r="N282" t="n">
        <v>23.53</v>
      </c>
      <c r="O282" t="n">
        <v>17976.29</v>
      </c>
      <c r="P282" t="n">
        <v>46.74</v>
      </c>
      <c r="Q282" t="n">
        <v>203.57</v>
      </c>
      <c r="R282" t="n">
        <v>23.14</v>
      </c>
      <c r="S282" t="n">
        <v>13.05</v>
      </c>
      <c r="T282" t="n">
        <v>4698.69</v>
      </c>
      <c r="U282" t="n">
        <v>0.5600000000000001</v>
      </c>
      <c r="V282" t="n">
        <v>0.86</v>
      </c>
      <c r="W282" t="n">
        <v>0.08</v>
      </c>
      <c r="X282" t="n">
        <v>0.29</v>
      </c>
      <c r="Y282" t="n">
        <v>1</v>
      </c>
      <c r="Z282" t="n">
        <v>10</v>
      </c>
    </row>
    <row r="283">
      <c r="A283" t="n">
        <v>7</v>
      </c>
      <c r="B283" t="n">
        <v>70</v>
      </c>
      <c r="C283" t="inlineStr">
        <is>
          <t xml:space="preserve">CONCLUIDO	</t>
        </is>
      </c>
      <c r="D283" t="n">
        <v>14.5214</v>
      </c>
      <c r="E283" t="n">
        <v>6.89</v>
      </c>
      <c r="F283" t="n">
        <v>4.28</v>
      </c>
      <c r="G283" t="n">
        <v>19.77</v>
      </c>
      <c r="H283" t="n">
        <v>0.34</v>
      </c>
      <c r="I283" t="n">
        <v>13</v>
      </c>
      <c r="J283" t="n">
        <v>144.2</v>
      </c>
      <c r="K283" t="n">
        <v>47.83</v>
      </c>
      <c r="L283" t="n">
        <v>2.75</v>
      </c>
      <c r="M283" t="n">
        <v>11</v>
      </c>
      <c r="N283" t="n">
        <v>23.62</v>
      </c>
      <c r="O283" t="n">
        <v>18018.55</v>
      </c>
      <c r="P283" t="n">
        <v>45.91</v>
      </c>
      <c r="Q283" t="n">
        <v>203.57</v>
      </c>
      <c r="R283" t="n">
        <v>21.57</v>
      </c>
      <c r="S283" t="n">
        <v>13.05</v>
      </c>
      <c r="T283" t="n">
        <v>3924.87</v>
      </c>
      <c r="U283" t="n">
        <v>0.61</v>
      </c>
      <c r="V283" t="n">
        <v>0.87</v>
      </c>
      <c r="W283" t="n">
        <v>0.08</v>
      </c>
      <c r="X283" t="n">
        <v>0.24</v>
      </c>
      <c r="Y283" t="n">
        <v>1</v>
      </c>
      <c r="Z283" t="n">
        <v>10</v>
      </c>
    </row>
    <row r="284">
      <c r="A284" t="n">
        <v>8</v>
      </c>
      <c r="B284" t="n">
        <v>70</v>
      </c>
      <c r="C284" t="inlineStr">
        <is>
          <t xml:space="preserve">CONCLUIDO	</t>
        </is>
      </c>
      <c r="D284" t="n">
        <v>14.6407</v>
      </c>
      <c r="E284" t="n">
        <v>6.83</v>
      </c>
      <c r="F284" t="n">
        <v>4.26</v>
      </c>
      <c r="G284" t="n">
        <v>21.28</v>
      </c>
      <c r="H284" t="n">
        <v>0.37</v>
      </c>
      <c r="I284" t="n">
        <v>12</v>
      </c>
      <c r="J284" t="n">
        <v>144.54</v>
      </c>
      <c r="K284" t="n">
        <v>47.83</v>
      </c>
      <c r="L284" t="n">
        <v>3</v>
      </c>
      <c r="M284" t="n">
        <v>10</v>
      </c>
      <c r="N284" t="n">
        <v>23.71</v>
      </c>
      <c r="O284" t="n">
        <v>18060.85</v>
      </c>
      <c r="P284" t="n">
        <v>45.28</v>
      </c>
      <c r="Q284" t="n">
        <v>203.57</v>
      </c>
      <c r="R284" t="n">
        <v>20.74</v>
      </c>
      <c r="S284" t="n">
        <v>13.05</v>
      </c>
      <c r="T284" t="n">
        <v>3516.24</v>
      </c>
      <c r="U284" t="n">
        <v>0.63</v>
      </c>
      <c r="V284" t="n">
        <v>0.88</v>
      </c>
      <c r="W284" t="n">
        <v>0.07000000000000001</v>
      </c>
      <c r="X284" t="n">
        <v>0.21</v>
      </c>
      <c r="Y284" t="n">
        <v>1</v>
      </c>
      <c r="Z284" t="n">
        <v>10</v>
      </c>
    </row>
    <row r="285">
      <c r="A285" t="n">
        <v>9</v>
      </c>
      <c r="B285" t="n">
        <v>70</v>
      </c>
      <c r="C285" t="inlineStr">
        <is>
          <t xml:space="preserve">CONCLUIDO	</t>
        </is>
      </c>
      <c r="D285" t="n">
        <v>14.7342</v>
      </c>
      <c r="E285" t="n">
        <v>6.79</v>
      </c>
      <c r="F285" t="n">
        <v>4.24</v>
      </c>
      <c r="G285" t="n">
        <v>23.13</v>
      </c>
      <c r="H285" t="n">
        <v>0.4</v>
      </c>
      <c r="I285" t="n">
        <v>11</v>
      </c>
      <c r="J285" t="n">
        <v>144.89</v>
      </c>
      <c r="K285" t="n">
        <v>47.83</v>
      </c>
      <c r="L285" t="n">
        <v>3.25</v>
      </c>
      <c r="M285" t="n">
        <v>9</v>
      </c>
      <c r="N285" t="n">
        <v>23.81</v>
      </c>
      <c r="O285" t="n">
        <v>18103.18</v>
      </c>
      <c r="P285" t="n">
        <v>44.79</v>
      </c>
      <c r="Q285" t="n">
        <v>203.56</v>
      </c>
      <c r="R285" t="n">
        <v>20.33</v>
      </c>
      <c r="S285" t="n">
        <v>13.05</v>
      </c>
      <c r="T285" t="n">
        <v>3313.1</v>
      </c>
      <c r="U285" t="n">
        <v>0.64</v>
      </c>
      <c r="V285" t="n">
        <v>0.88</v>
      </c>
      <c r="W285" t="n">
        <v>0.07000000000000001</v>
      </c>
      <c r="X285" t="n">
        <v>0.2</v>
      </c>
      <c r="Y285" t="n">
        <v>1</v>
      </c>
      <c r="Z285" t="n">
        <v>10</v>
      </c>
    </row>
    <row r="286">
      <c r="A286" t="n">
        <v>10</v>
      </c>
      <c r="B286" t="n">
        <v>70</v>
      </c>
      <c r="C286" t="inlineStr">
        <is>
          <t xml:space="preserve">CONCLUIDO	</t>
        </is>
      </c>
      <c r="D286" t="n">
        <v>14.7529</v>
      </c>
      <c r="E286" t="n">
        <v>6.78</v>
      </c>
      <c r="F286" t="n">
        <v>4.23</v>
      </c>
      <c r="G286" t="n">
        <v>23.08</v>
      </c>
      <c r="H286" t="n">
        <v>0.43</v>
      </c>
      <c r="I286" t="n">
        <v>11</v>
      </c>
      <c r="J286" t="n">
        <v>145.23</v>
      </c>
      <c r="K286" t="n">
        <v>47.83</v>
      </c>
      <c r="L286" t="n">
        <v>3.5</v>
      </c>
      <c r="M286" t="n">
        <v>9</v>
      </c>
      <c r="N286" t="n">
        <v>23.9</v>
      </c>
      <c r="O286" t="n">
        <v>18145.54</v>
      </c>
      <c r="P286" t="n">
        <v>44.52</v>
      </c>
      <c r="Q286" t="n">
        <v>203.6</v>
      </c>
      <c r="R286" t="n">
        <v>19.88</v>
      </c>
      <c r="S286" t="n">
        <v>13.05</v>
      </c>
      <c r="T286" t="n">
        <v>3087.99</v>
      </c>
      <c r="U286" t="n">
        <v>0.66</v>
      </c>
      <c r="V286" t="n">
        <v>0.88</v>
      </c>
      <c r="W286" t="n">
        <v>0.07000000000000001</v>
      </c>
      <c r="X286" t="n">
        <v>0.19</v>
      </c>
      <c r="Y286" t="n">
        <v>1</v>
      </c>
      <c r="Z286" t="n">
        <v>10</v>
      </c>
    </row>
    <row r="287">
      <c r="A287" t="n">
        <v>11</v>
      </c>
      <c r="B287" t="n">
        <v>70</v>
      </c>
      <c r="C287" t="inlineStr">
        <is>
          <t xml:space="preserve">CONCLUIDO	</t>
        </is>
      </c>
      <c r="D287" t="n">
        <v>14.8552</v>
      </c>
      <c r="E287" t="n">
        <v>6.73</v>
      </c>
      <c r="F287" t="n">
        <v>4.21</v>
      </c>
      <c r="G287" t="n">
        <v>25.29</v>
      </c>
      <c r="H287" t="n">
        <v>0.46</v>
      </c>
      <c r="I287" t="n">
        <v>10</v>
      </c>
      <c r="J287" t="n">
        <v>145.57</v>
      </c>
      <c r="K287" t="n">
        <v>47.83</v>
      </c>
      <c r="L287" t="n">
        <v>3.75</v>
      </c>
      <c r="M287" t="n">
        <v>8</v>
      </c>
      <c r="N287" t="n">
        <v>23.99</v>
      </c>
      <c r="O287" t="n">
        <v>18187.93</v>
      </c>
      <c r="P287" t="n">
        <v>43.99</v>
      </c>
      <c r="Q287" t="n">
        <v>203.62</v>
      </c>
      <c r="R287" t="n">
        <v>19.54</v>
      </c>
      <c r="S287" t="n">
        <v>13.05</v>
      </c>
      <c r="T287" t="n">
        <v>2927.22</v>
      </c>
      <c r="U287" t="n">
        <v>0.67</v>
      </c>
      <c r="V287" t="n">
        <v>0.89</v>
      </c>
      <c r="W287" t="n">
        <v>0.07000000000000001</v>
      </c>
      <c r="X287" t="n">
        <v>0.17</v>
      </c>
      <c r="Y287" t="n">
        <v>1</v>
      </c>
      <c r="Z287" t="n">
        <v>10</v>
      </c>
    </row>
    <row r="288">
      <c r="A288" t="n">
        <v>12</v>
      </c>
      <c r="B288" t="n">
        <v>70</v>
      </c>
      <c r="C288" t="inlineStr">
        <is>
          <t xml:space="preserve">CONCLUIDO	</t>
        </is>
      </c>
      <c r="D288" t="n">
        <v>14.9477</v>
      </c>
      <c r="E288" t="n">
        <v>6.69</v>
      </c>
      <c r="F288" t="n">
        <v>4.2</v>
      </c>
      <c r="G288" t="n">
        <v>28.01</v>
      </c>
      <c r="H288" t="n">
        <v>0.49</v>
      </c>
      <c r="I288" t="n">
        <v>9</v>
      </c>
      <c r="J288" t="n">
        <v>145.92</v>
      </c>
      <c r="K288" t="n">
        <v>47.83</v>
      </c>
      <c r="L288" t="n">
        <v>4</v>
      </c>
      <c r="M288" t="n">
        <v>7</v>
      </c>
      <c r="N288" t="n">
        <v>24.09</v>
      </c>
      <c r="O288" t="n">
        <v>18230.35</v>
      </c>
      <c r="P288" t="n">
        <v>43.51</v>
      </c>
      <c r="Q288" t="n">
        <v>203.59</v>
      </c>
      <c r="R288" t="n">
        <v>19.13</v>
      </c>
      <c r="S288" t="n">
        <v>13.05</v>
      </c>
      <c r="T288" t="n">
        <v>2726.46</v>
      </c>
      <c r="U288" t="n">
        <v>0.68</v>
      </c>
      <c r="V288" t="n">
        <v>0.89</v>
      </c>
      <c r="W288" t="n">
        <v>0.07000000000000001</v>
      </c>
      <c r="X288" t="n">
        <v>0.16</v>
      </c>
      <c r="Y288" t="n">
        <v>1</v>
      </c>
      <c r="Z288" t="n">
        <v>10</v>
      </c>
    </row>
    <row r="289">
      <c r="A289" t="n">
        <v>13</v>
      </c>
      <c r="B289" t="n">
        <v>70</v>
      </c>
      <c r="C289" t="inlineStr">
        <is>
          <t xml:space="preserve">CONCLUIDO	</t>
        </is>
      </c>
      <c r="D289" t="n">
        <v>14.9334</v>
      </c>
      <c r="E289" t="n">
        <v>6.7</v>
      </c>
      <c r="F289" t="n">
        <v>4.21</v>
      </c>
      <c r="G289" t="n">
        <v>28.05</v>
      </c>
      <c r="H289" t="n">
        <v>0.51</v>
      </c>
      <c r="I289" t="n">
        <v>9</v>
      </c>
      <c r="J289" t="n">
        <v>146.26</v>
      </c>
      <c r="K289" t="n">
        <v>47.83</v>
      </c>
      <c r="L289" t="n">
        <v>4.25</v>
      </c>
      <c r="M289" t="n">
        <v>7</v>
      </c>
      <c r="N289" t="n">
        <v>24.18</v>
      </c>
      <c r="O289" t="n">
        <v>18272.81</v>
      </c>
      <c r="P289" t="n">
        <v>43.34</v>
      </c>
      <c r="Q289" t="n">
        <v>203.56</v>
      </c>
      <c r="R289" t="n">
        <v>19.35</v>
      </c>
      <c r="S289" t="n">
        <v>13.05</v>
      </c>
      <c r="T289" t="n">
        <v>2832.99</v>
      </c>
      <c r="U289" t="n">
        <v>0.67</v>
      </c>
      <c r="V289" t="n">
        <v>0.89</v>
      </c>
      <c r="W289" t="n">
        <v>0.07000000000000001</v>
      </c>
      <c r="X289" t="n">
        <v>0.17</v>
      </c>
      <c r="Y289" t="n">
        <v>1</v>
      </c>
      <c r="Z289" t="n">
        <v>10</v>
      </c>
    </row>
    <row r="290">
      <c r="A290" t="n">
        <v>14</v>
      </c>
      <c r="B290" t="n">
        <v>70</v>
      </c>
      <c r="C290" t="inlineStr">
        <is>
          <t xml:space="preserve">CONCLUIDO	</t>
        </is>
      </c>
      <c r="D290" t="n">
        <v>15.0647</v>
      </c>
      <c r="E290" t="n">
        <v>6.64</v>
      </c>
      <c r="F290" t="n">
        <v>4.18</v>
      </c>
      <c r="G290" t="n">
        <v>31.34</v>
      </c>
      <c r="H290" t="n">
        <v>0.54</v>
      </c>
      <c r="I290" t="n">
        <v>8</v>
      </c>
      <c r="J290" t="n">
        <v>146.61</v>
      </c>
      <c r="K290" t="n">
        <v>47.83</v>
      </c>
      <c r="L290" t="n">
        <v>4.5</v>
      </c>
      <c r="M290" t="n">
        <v>6</v>
      </c>
      <c r="N290" t="n">
        <v>24.28</v>
      </c>
      <c r="O290" t="n">
        <v>18315.3</v>
      </c>
      <c r="P290" t="n">
        <v>42.85</v>
      </c>
      <c r="Q290" t="n">
        <v>203.56</v>
      </c>
      <c r="R290" t="n">
        <v>18.35</v>
      </c>
      <c r="S290" t="n">
        <v>13.05</v>
      </c>
      <c r="T290" t="n">
        <v>2342</v>
      </c>
      <c r="U290" t="n">
        <v>0.71</v>
      </c>
      <c r="V290" t="n">
        <v>0.89</v>
      </c>
      <c r="W290" t="n">
        <v>0.07000000000000001</v>
      </c>
      <c r="X290" t="n">
        <v>0.14</v>
      </c>
      <c r="Y290" t="n">
        <v>1</v>
      </c>
      <c r="Z290" t="n">
        <v>10</v>
      </c>
    </row>
    <row r="291">
      <c r="A291" t="n">
        <v>15</v>
      </c>
      <c r="B291" t="n">
        <v>70</v>
      </c>
      <c r="C291" t="inlineStr">
        <is>
          <t xml:space="preserve">CONCLUIDO	</t>
        </is>
      </c>
      <c r="D291" t="n">
        <v>15.0596</v>
      </c>
      <c r="E291" t="n">
        <v>6.64</v>
      </c>
      <c r="F291" t="n">
        <v>4.18</v>
      </c>
      <c r="G291" t="n">
        <v>31.36</v>
      </c>
      <c r="H291" t="n">
        <v>0.57</v>
      </c>
      <c r="I291" t="n">
        <v>8</v>
      </c>
      <c r="J291" t="n">
        <v>146.95</v>
      </c>
      <c r="K291" t="n">
        <v>47.83</v>
      </c>
      <c r="L291" t="n">
        <v>4.75</v>
      </c>
      <c r="M291" t="n">
        <v>6</v>
      </c>
      <c r="N291" t="n">
        <v>24.37</v>
      </c>
      <c r="O291" t="n">
        <v>18357.82</v>
      </c>
      <c r="P291" t="n">
        <v>42.43</v>
      </c>
      <c r="Q291" t="n">
        <v>203.56</v>
      </c>
      <c r="R291" t="n">
        <v>18.45</v>
      </c>
      <c r="S291" t="n">
        <v>13.05</v>
      </c>
      <c r="T291" t="n">
        <v>2388.21</v>
      </c>
      <c r="U291" t="n">
        <v>0.71</v>
      </c>
      <c r="V291" t="n">
        <v>0.89</v>
      </c>
      <c r="W291" t="n">
        <v>0.07000000000000001</v>
      </c>
      <c r="X291" t="n">
        <v>0.14</v>
      </c>
      <c r="Y291" t="n">
        <v>1</v>
      </c>
      <c r="Z291" t="n">
        <v>10</v>
      </c>
    </row>
    <row r="292">
      <c r="A292" t="n">
        <v>16</v>
      </c>
      <c r="B292" t="n">
        <v>70</v>
      </c>
      <c r="C292" t="inlineStr">
        <is>
          <t xml:space="preserve">CONCLUIDO	</t>
        </is>
      </c>
      <c r="D292" t="n">
        <v>15.1956</v>
      </c>
      <c r="E292" t="n">
        <v>6.58</v>
      </c>
      <c r="F292" t="n">
        <v>4.15</v>
      </c>
      <c r="G292" t="n">
        <v>35.57</v>
      </c>
      <c r="H292" t="n">
        <v>0.6</v>
      </c>
      <c r="I292" t="n">
        <v>7</v>
      </c>
      <c r="J292" t="n">
        <v>147.3</v>
      </c>
      <c r="K292" t="n">
        <v>47.83</v>
      </c>
      <c r="L292" t="n">
        <v>5</v>
      </c>
      <c r="M292" t="n">
        <v>5</v>
      </c>
      <c r="N292" t="n">
        <v>24.47</v>
      </c>
      <c r="O292" t="n">
        <v>18400.38</v>
      </c>
      <c r="P292" t="n">
        <v>41.67</v>
      </c>
      <c r="Q292" t="n">
        <v>203.56</v>
      </c>
      <c r="R292" t="n">
        <v>17.31</v>
      </c>
      <c r="S292" t="n">
        <v>13.05</v>
      </c>
      <c r="T292" t="n">
        <v>1823.69</v>
      </c>
      <c r="U292" t="n">
        <v>0.75</v>
      </c>
      <c r="V292" t="n">
        <v>0.9</v>
      </c>
      <c r="W292" t="n">
        <v>0.07000000000000001</v>
      </c>
      <c r="X292" t="n">
        <v>0.11</v>
      </c>
      <c r="Y292" t="n">
        <v>1</v>
      </c>
      <c r="Z292" t="n">
        <v>10</v>
      </c>
    </row>
    <row r="293">
      <c r="A293" t="n">
        <v>17</v>
      </c>
      <c r="B293" t="n">
        <v>70</v>
      </c>
      <c r="C293" t="inlineStr">
        <is>
          <t xml:space="preserve">CONCLUIDO	</t>
        </is>
      </c>
      <c r="D293" t="n">
        <v>15.2078</v>
      </c>
      <c r="E293" t="n">
        <v>6.58</v>
      </c>
      <c r="F293" t="n">
        <v>4.14</v>
      </c>
      <c r="G293" t="n">
        <v>35.53</v>
      </c>
      <c r="H293" t="n">
        <v>0.63</v>
      </c>
      <c r="I293" t="n">
        <v>7</v>
      </c>
      <c r="J293" t="n">
        <v>147.64</v>
      </c>
      <c r="K293" t="n">
        <v>47.83</v>
      </c>
      <c r="L293" t="n">
        <v>5.25</v>
      </c>
      <c r="M293" t="n">
        <v>5</v>
      </c>
      <c r="N293" t="n">
        <v>24.56</v>
      </c>
      <c r="O293" t="n">
        <v>18442.97</v>
      </c>
      <c r="P293" t="n">
        <v>41.46</v>
      </c>
      <c r="Q293" t="n">
        <v>203.56</v>
      </c>
      <c r="R293" t="n">
        <v>17.32</v>
      </c>
      <c r="S293" t="n">
        <v>13.05</v>
      </c>
      <c r="T293" t="n">
        <v>1829.1</v>
      </c>
      <c r="U293" t="n">
        <v>0.75</v>
      </c>
      <c r="V293" t="n">
        <v>0.9</v>
      </c>
      <c r="W293" t="n">
        <v>0.06</v>
      </c>
      <c r="X293" t="n">
        <v>0.1</v>
      </c>
      <c r="Y293" t="n">
        <v>1</v>
      </c>
      <c r="Z293" t="n">
        <v>10</v>
      </c>
    </row>
    <row r="294">
      <c r="A294" t="n">
        <v>18</v>
      </c>
      <c r="B294" t="n">
        <v>70</v>
      </c>
      <c r="C294" t="inlineStr">
        <is>
          <t xml:space="preserve">CONCLUIDO	</t>
        </is>
      </c>
      <c r="D294" t="n">
        <v>15.1707</v>
      </c>
      <c r="E294" t="n">
        <v>6.59</v>
      </c>
      <c r="F294" t="n">
        <v>4.16</v>
      </c>
      <c r="G294" t="n">
        <v>35.67</v>
      </c>
      <c r="H294" t="n">
        <v>0.66</v>
      </c>
      <c r="I294" t="n">
        <v>7</v>
      </c>
      <c r="J294" t="n">
        <v>147.99</v>
      </c>
      <c r="K294" t="n">
        <v>47.83</v>
      </c>
      <c r="L294" t="n">
        <v>5.5</v>
      </c>
      <c r="M294" t="n">
        <v>5</v>
      </c>
      <c r="N294" t="n">
        <v>24.66</v>
      </c>
      <c r="O294" t="n">
        <v>18485.59</v>
      </c>
      <c r="P294" t="n">
        <v>41.33</v>
      </c>
      <c r="Q294" t="n">
        <v>203.56</v>
      </c>
      <c r="R294" t="n">
        <v>17.84</v>
      </c>
      <c r="S294" t="n">
        <v>13.05</v>
      </c>
      <c r="T294" t="n">
        <v>2087.8</v>
      </c>
      <c r="U294" t="n">
        <v>0.73</v>
      </c>
      <c r="V294" t="n">
        <v>0.9</v>
      </c>
      <c r="W294" t="n">
        <v>0.06</v>
      </c>
      <c r="X294" t="n">
        <v>0.12</v>
      </c>
      <c r="Y294" t="n">
        <v>1</v>
      </c>
      <c r="Z294" t="n">
        <v>10</v>
      </c>
    </row>
    <row r="295">
      <c r="A295" t="n">
        <v>19</v>
      </c>
      <c r="B295" t="n">
        <v>70</v>
      </c>
      <c r="C295" t="inlineStr">
        <is>
          <t xml:space="preserve">CONCLUIDO	</t>
        </is>
      </c>
      <c r="D295" t="n">
        <v>15.1522</v>
      </c>
      <c r="E295" t="n">
        <v>6.6</v>
      </c>
      <c r="F295" t="n">
        <v>4.17</v>
      </c>
      <c r="G295" t="n">
        <v>35.74</v>
      </c>
      <c r="H295" t="n">
        <v>0.6899999999999999</v>
      </c>
      <c r="I295" t="n">
        <v>7</v>
      </c>
      <c r="J295" t="n">
        <v>148.33</v>
      </c>
      <c r="K295" t="n">
        <v>47.83</v>
      </c>
      <c r="L295" t="n">
        <v>5.75</v>
      </c>
      <c r="M295" t="n">
        <v>5</v>
      </c>
      <c r="N295" t="n">
        <v>24.75</v>
      </c>
      <c r="O295" t="n">
        <v>18528.25</v>
      </c>
      <c r="P295" t="n">
        <v>40.85</v>
      </c>
      <c r="Q295" t="n">
        <v>203.56</v>
      </c>
      <c r="R295" t="n">
        <v>18.06</v>
      </c>
      <c r="S295" t="n">
        <v>13.05</v>
      </c>
      <c r="T295" t="n">
        <v>2201.77</v>
      </c>
      <c r="U295" t="n">
        <v>0.72</v>
      </c>
      <c r="V295" t="n">
        <v>0.9</v>
      </c>
      <c r="W295" t="n">
        <v>0.07000000000000001</v>
      </c>
      <c r="X295" t="n">
        <v>0.13</v>
      </c>
      <c r="Y295" t="n">
        <v>1</v>
      </c>
      <c r="Z295" t="n">
        <v>10</v>
      </c>
    </row>
    <row r="296">
      <c r="A296" t="n">
        <v>20</v>
      </c>
      <c r="B296" t="n">
        <v>70</v>
      </c>
      <c r="C296" t="inlineStr">
        <is>
          <t xml:space="preserve">CONCLUIDO	</t>
        </is>
      </c>
      <c r="D296" t="n">
        <v>15.2899</v>
      </c>
      <c r="E296" t="n">
        <v>6.54</v>
      </c>
      <c r="F296" t="n">
        <v>4.14</v>
      </c>
      <c r="G296" t="n">
        <v>41.39</v>
      </c>
      <c r="H296" t="n">
        <v>0.71</v>
      </c>
      <c r="I296" t="n">
        <v>6</v>
      </c>
      <c r="J296" t="n">
        <v>148.68</v>
      </c>
      <c r="K296" t="n">
        <v>47.83</v>
      </c>
      <c r="L296" t="n">
        <v>6</v>
      </c>
      <c r="M296" t="n">
        <v>4</v>
      </c>
      <c r="N296" t="n">
        <v>24.85</v>
      </c>
      <c r="O296" t="n">
        <v>18570.94</v>
      </c>
      <c r="P296" t="n">
        <v>40.36</v>
      </c>
      <c r="Q296" t="n">
        <v>203.57</v>
      </c>
      <c r="R296" t="n">
        <v>17.04</v>
      </c>
      <c r="S296" t="n">
        <v>13.05</v>
      </c>
      <c r="T296" t="n">
        <v>1694.93</v>
      </c>
      <c r="U296" t="n">
        <v>0.77</v>
      </c>
      <c r="V296" t="n">
        <v>0.9</v>
      </c>
      <c r="W296" t="n">
        <v>0.06</v>
      </c>
      <c r="X296" t="n">
        <v>0.1</v>
      </c>
      <c r="Y296" t="n">
        <v>1</v>
      </c>
      <c r="Z296" t="n">
        <v>10</v>
      </c>
    </row>
    <row r="297">
      <c r="A297" t="n">
        <v>21</v>
      </c>
      <c r="B297" t="n">
        <v>70</v>
      </c>
      <c r="C297" t="inlineStr">
        <is>
          <t xml:space="preserve">CONCLUIDO	</t>
        </is>
      </c>
      <c r="D297" t="n">
        <v>15.2931</v>
      </c>
      <c r="E297" t="n">
        <v>6.54</v>
      </c>
      <c r="F297" t="n">
        <v>4.14</v>
      </c>
      <c r="G297" t="n">
        <v>41.37</v>
      </c>
      <c r="H297" t="n">
        <v>0.74</v>
      </c>
      <c r="I297" t="n">
        <v>6</v>
      </c>
      <c r="J297" t="n">
        <v>149.02</v>
      </c>
      <c r="K297" t="n">
        <v>47.83</v>
      </c>
      <c r="L297" t="n">
        <v>6.25</v>
      </c>
      <c r="M297" t="n">
        <v>4</v>
      </c>
      <c r="N297" t="n">
        <v>24.95</v>
      </c>
      <c r="O297" t="n">
        <v>18613.66</v>
      </c>
      <c r="P297" t="n">
        <v>40.26</v>
      </c>
      <c r="Q297" t="n">
        <v>203.56</v>
      </c>
      <c r="R297" t="n">
        <v>17.05</v>
      </c>
      <c r="S297" t="n">
        <v>13.05</v>
      </c>
      <c r="T297" t="n">
        <v>1701.02</v>
      </c>
      <c r="U297" t="n">
        <v>0.77</v>
      </c>
      <c r="V297" t="n">
        <v>0.9</v>
      </c>
      <c r="W297" t="n">
        <v>0.06</v>
      </c>
      <c r="X297" t="n">
        <v>0.1</v>
      </c>
      <c r="Y297" t="n">
        <v>1</v>
      </c>
      <c r="Z297" t="n">
        <v>10</v>
      </c>
    </row>
    <row r="298">
      <c r="A298" t="n">
        <v>22</v>
      </c>
      <c r="B298" t="n">
        <v>70</v>
      </c>
      <c r="C298" t="inlineStr">
        <is>
          <t xml:space="preserve">CONCLUIDO	</t>
        </is>
      </c>
      <c r="D298" t="n">
        <v>15.3348</v>
      </c>
      <c r="E298" t="n">
        <v>6.52</v>
      </c>
      <c r="F298" t="n">
        <v>4.12</v>
      </c>
      <c r="G298" t="n">
        <v>41.19</v>
      </c>
      <c r="H298" t="n">
        <v>0.77</v>
      </c>
      <c r="I298" t="n">
        <v>6</v>
      </c>
      <c r="J298" t="n">
        <v>149.37</v>
      </c>
      <c r="K298" t="n">
        <v>47.83</v>
      </c>
      <c r="L298" t="n">
        <v>6.5</v>
      </c>
      <c r="M298" t="n">
        <v>4</v>
      </c>
      <c r="N298" t="n">
        <v>25.04</v>
      </c>
      <c r="O298" t="n">
        <v>18656.42</v>
      </c>
      <c r="P298" t="n">
        <v>39.67</v>
      </c>
      <c r="Q298" t="n">
        <v>203.56</v>
      </c>
      <c r="R298" t="n">
        <v>16.41</v>
      </c>
      <c r="S298" t="n">
        <v>13.05</v>
      </c>
      <c r="T298" t="n">
        <v>1379.26</v>
      </c>
      <c r="U298" t="n">
        <v>0.8</v>
      </c>
      <c r="V298" t="n">
        <v>0.91</v>
      </c>
      <c r="W298" t="n">
        <v>0.06</v>
      </c>
      <c r="X298" t="n">
        <v>0.08</v>
      </c>
      <c r="Y298" t="n">
        <v>1</v>
      </c>
      <c r="Z298" t="n">
        <v>10</v>
      </c>
    </row>
    <row r="299">
      <c r="A299" t="n">
        <v>23</v>
      </c>
      <c r="B299" t="n">
        <v>70</v>
      </c>
      <c r="C299" t="inlineStr">
        <is>
          <t xml:space="preserve">CONCLUIDO	</t>
        </is>
      </c>
      <c r="D299" t="n">
        <v>15.2594</v>
      </c>
      <c r="E299" t="n">
        <v>6.55</v>
      </c>
      <c r="F299" t="n">
        <v>4.15</v>
      </c>
      <c r="G299" t="n">
        <v>41.52</v>
      </c>
      <c r="H299" t="n">
        <v>0.8</v>
      </c>
      <c r="I299" t="n">
        <v>6</v>
      </c>
      <c r="J299" t="n">
        <v>149.72</v>
      </c>
      <c r="K299" t="n">
        <v>47.83</v>
      </c>
      <c r="L299" t="n">
        <v>6.75</v>
      </c>
      <c r="M299" t="n">
        <v>4</v>
      </c>
      <c r="N299" t="n">
        <v>25.14</v>
      </c>
      <c r="O299" t="n">
        <v>18699.2</v>
      </c>
      <c r="P299" t="n">
        <v>39.42</v>
      </c>
      <c r="Q299" t="n">
        <v>203.56</v>
      </c>
      <c r="R299" t="n">
        <v>17.6</v>
      </c>
      <c r="S299" t="n">
        <v>13.05</v>
      </c>
      <c r="T299" t="n">
        <v>1974.21</v>
      </c>
      <c r="U299" t="n">
        <v>0.74</v>
      </c>
      <c r="V299" t="n">
        <v>0.9</v>
      </c>
      <c r="W299" t="n">
        <v>0.06</v>
      </c>
      <c r="X299" t="n">
        <v>0.11</v>
      </c>
      <c r="Y299" t="n">
        <v>1</v>
      </c>
      <c r="Z299" t="n">
        <v>10</v>
      </c>
    </row>
    <row r="300">
      <c r="A300" t="n">
        <v>24</v>
      </c>
      <c r="B300" t="n">
        <v>70</v>
      </c>
      <c r="C300" t="inlineStr">
        <is>
          <t xml:space="preserve">CONCLUIDO	</t>
        </is>
      </c>
      <c r="D300" t="n">
        <v>15.4077</v>
      </c>
      <c r="E300" t="n">
        <v>6.49</v>
      </c>
      <c r="F300" t="n">
        <v>4.12</v>
      </c>
      <c r="G300" t="n">
        <v>49.41</v>
      </c>
      <c r="H300" t="n">
        <v>0.83</v>
      </c>
      <c r="I300" t="n">
        <v>5</v>
      </c>
      <c r="J300" t="n">
        <v>150.07</v>
      </c>
      <c r="K300" t="n">
        <v>47.83</v>
      </c>
      <c r="L300" t="n">
        <v>7</v>
      </c>
      <c r="M300" t="n">
        <v>3</v>
      </c>
      <c r="N300" t="n">
        <v>25.24</v>
      </c>
      <c r="O300" t="n">
        <v>18742.03</v>
      </c>
      <c r="P300" t="n">
        <v>38.61</v>
      </c>
      <c r="Q300" t="n">
        <v>203.56</v>
      </c>
      <c r="R300" t="n">
        <v>16.44</v>
      </c>
      <c r="S300" t="n">
        <v>13.05</v>
      </c>
      <c r="T300" t="n">
        <v>1399.21</v>
      </c>
      <c r="U300" t="n">
        <v>0.79</v>
      </c>
      <c r="V300" t="n">
        <v>0.91</v>
      </c>
      <c r="W300" t="n">
        <v>0.06</v>
      </c>
      <c r="X300" t="n">
        <v>0.08</v>
      </c>
      <c r="Y300" t="n">
        <v>1</v>
      </c>
      <c r="Z300" t="n">
        <v>10</v>
      </c>
    </row>
    <row r="301">
      <c r="A301" t="n">
        <v>25</v>
      </c>
      <c r="B301" t="n">
        <v>70</v>
      </c>
      <c r="C301" t="inlineStr">
        <is>
          <t xml:space="preserve">CONCLUIDO	</t>
        </is>
      </c>
      <c r="D301" t="n">
        <v>15.3965</v>
      </c>
      <c r="E301" t="n">
        <v>6.5</v>
      </c>
      <c r="F301" t="n">
        <v>4.12</v>
      </c>
      <c r="G301" t="n">
        <v>49.47</v>
      </c>
      <c r="H301" t="n">
        <v>0.85</v>
      </c>
      <c r="I301" t="n">
        <v>5</v>
      </c>
      <c r="J301" t="n">
        <v>150.41</v>
      </c>
      <c r="K301" t="n">
        <v>47.83</v>
      </c>
      <c r="L301" t="n">
        <v>7.25</v>
      </c>
      <c r="M301" t="n">
        <v>3</v>
      </c>
      <c r="N301" t="n">
        <v>25.33</v>
      </c>
      <c r="O301" t="n">
        <v>18784.88</v>
      </c>
      <c r="P301" t="n">
        <v>38.73</v>
      </c>
      <c r="Q301" t="n">
        <v>203.56</v>
      </c>
      <c r="R301" t="n">
        <v>16.56</v>
      </c>
      <c r="S301" t="n">
        <v>13.05</v>
      </c>
      <c r="T301" t="n">
        <v>1461.51</v>
      </c>
      <c r="U301" t="n">
        <v>0.79</v>
      </c>
      <c r="V301" t="n">
        <v>0.91</v>
      </c>
      <c r="W301" t="n">
        <v>0.06</v>
      </c>
      <c r="X301" t="n">
        <v>0.08</v>
      </c>
      <c r="Y301" t="n">
        <v>1</v>
      </c>
      <c r="Z301" t="n">
        <v>10</v>
      </c>
    </row>
    <row r="302">
      <c r="A302" t="n">
        <v>26</v>
      </c>
      <c r="B302" t="n">
        <v>70</v>
      </c>
      <c r="C302" t="inlineStr">
        <is>
          <t xml:space="preserve">CONCLUIDO	</t>
        </is>
      </c>
      <c r="D302" t="n">
        <v>15.4083</v>
      </c>
      <c r="E302" t="n">
        <v>6.49</v>
      </c>
      <c r="F302" t="n">
        <v>4.12</v>
      </c>
      <c r="G302" t="n">
        <v>49.41</v>
      </c>
      <c r="H302" t="n">
        <v>0.88</v>
      </c>
      <c r="I302" t="n">
        <v>5</v>
      </c>
      <c r="J302" t="n">
        <v>150.76</v>
      </c>
      <c r="K302" t="n">
        <v>47.83</v>
      </c>
      <c r="L302" t="n">
        <v>7.5</v>
      </c>
      <c r="M302" t="n">
        <v>3</v>
      </c>
      <c r="N302" t="n">
        <v>25.43</v>
      </c>
      <c r="O302" t="n">
        <v>18827.77</v>
      </c>
      <c r="P302" t="n">
        <v>38.54</v>
      </c>
      <c r="Q302" t="n">
        <v>203.6</v>
      </c>
      <c r="R302" t="n">
        <v>16.36</v>
      </c>
      <c r="S302" t="n">
        <v>13.05</v>
      </c>
      <c r="T302" t="n">
        <v>1359.26</v>
      </c>
      <c r="U302" t="n">
        <v>0.8</v>
      </c>
      <c r="V302" t="n">
        <v>0.91</v>
      </c>
      <c r="W302" t="n">
        <v>0.06</v>
      </c>
      <c r="X302" t="n">
        <v>0.08</v>
      </c>
      <c r="Y302" t="n">
        <v>1</v>
      </c>
      <c r="Z302" t="n">
        <v>10</v>
      </c>
    </row>
    <row r="303">
      <c r="A303" t="n">
        <v>27</v>
      </c>
      <c r="B303" t="n">
        <v>70</v>
      </c>
      <c r="C303" t="inlineStr">
        <is>
          <t xml:space="preserve">CONCLUIDO	</t>
        </is>
      </c>
      <c r="D303" t="n">
        <v>15.44</v>
      </c>
      <c r="E303" t="n">
        <v>6.48</v>
      </c>
      <c r="F303" t="n">
        <v>4.1</v>
      </c>
      <c r="G303" t="n">
        <v>49.25</v>
      </c>
      <c r="H303" t="n">
        <v>0.91</v>
      </c>
      <c r="I303" t="n">
        <v>5</v>
      </c>
      <c r="J303" t="n">
        <v>151.11</v>
      </c>
      <c r="K303" t="n">
        <v>47.83</v>
      </c>
      <c r="L303" t="n">
        <v>7.75</v>
      </c>
      <c r="M303" t="n">
        <v>3</v>
      </c>
      <c r="N303" t="n">
        <v>25.53</v>
      </c>
      <c r="O303" t="n">
        <v>18870.7</v>
      </c>
      <c r="P303" t="n">
        <v>38.12</v>
      </c>
      <c r="Q303" t="n">
        <v>203.56</v>
      </c>
      <c r="R303" t="n">
        <v>15.94</v>
      </c>
      <c r="S303" t="n">
        <v>13.05</v>
      </c>
      <c r="T303" t="n">
        <v>1151.94</v>
      </c>
      <c r="U303" t="n">
        <v>0.82</v>
      </c>
      <c r="V303" t="n">
        <v>0.91</v>
      </c>
      <c r="W303" t="n">
        <v>0.06</v>
      </c>
      <c r="X303" t="n">
        <v>0.06</v>
      </c>
      <c r="Y303" t="n">
        <v>1</v>
      </c>
      <c r="Z303" t="n">
        <v>10</v>
      </c>
    </row>
    <row r="304">
      <c r="A304" t="n">
        <v>28</v>
      </c>
      <c r="B304" t="n">
        <v>70</v>
      </c>
      <c r="C304" t="inlineStr">
        <is>
          <t xml:space="preserve">CONCLUIDO	</t>
        </is>
      </c>
      <c r="D304" t="n">
        <v>15.3741</v>
      </c>
      <c r="E304" t="n">
        <v>6.5</v>
      </c>
      <c r="F304" t="n">
        <v>4.13</v>
      </c>
      <c r="G304" t="n">
        <v>49.58</v>
      </c>
      <c r="H304" t="n">
        <v>0.9399999999999999</v>
      </c>
      <c r="I304" t="n">
        <v>5</v>
      </c>
      <c r="J304" t="n">
        <v>151.46</v>
      </c>
      <c r="K304" t="n">
        <v>47.83</v>
      </c>
      <c r="L304" t="n">
        <v>8</v>
      </c>
      <c r="M304" t="n">
        <v>3</v>
      </c>
      <c r="N304" t="n">
        <v>25.63</v>
      </c>
      <c r="O304" t="n">
        <v>18913.66</v>
      </c>
      <c r="P304" t="n">
        <v>37.86</v>
      </c>
      <c r="Q304" t="n">
        <v>203.56</v>
      </c>
      <c r="R304" t="n">
        <v>16.97</v>
      </c>
      <c r="S304" t="n">
        <v>13.05</v>
      </c>
      <c r="T304" t="n">
        <v>1666.26</v>
      </c>
      <c r="U304" t="n">
        <v>0.77</v>
      </c>
      <c r="V304" t="n">
        <v>0.9</v>
      </c>
      <c r="W304" t="n">
        <v>0.06</v>
      </c>
      <c r="X304" t="n">
        <v>0.09</v>
      </c>
      <c r="Y304" t="n">
        <v>1</v>
      </c>
      <c r="Z304" t="n">
        <v>10</v>
      </c>
    </row>
    <row r="305">
      <c r="A305" t="n">
        <v>29</v>
      </c>
      <c r="B305" t="n">
        <v>70</v>
      </c>
      <c r="C305" t="inlineStr">
        <is>
          <t xml:space="preserve">CONCLUIDO	</t>
        </is>
      </c>
      <c r="D305" t="n">
        <v>15.3945</v>
      </c>
      <c r="E305" t="n">
        <v>6.5</v>
      </c>
      <c r="F305" t="n">
        <v>4.12</v>
      </c>
      <c r="G305" t="n">
        <v>49.48</v>
      </c>
      <c r="H305" t="n">
        <v>0.96</v>
      </c>
      <c r="I305" t="n">
        <v>5</v>
      </c>
      <c r="J305" t="n">
        <v>151.81</v>
      </c>
      <c r="K305" t="n">
        <v>47.83</v>
      </c>
      <c r="L305" t="n">
        <v>8.25</v>
      </c>
      <c r="M305" t="n">
        <v>3</v>
      </c>
      <c r="N305" t="n">
        <v>25.73</v>
      </c>
      <c r="O305" t="n">
        <v>18956.65</v>
      </c>
      <c r="P305" t="n">
        <v>37.11</v>
      </c>
      <c r="Q305" t="n">
        <v>203.56</v>
      </c>
      <c r="R305" t="n">
        <v>16.64</v>
      </c>
      <c r="S305" t="n">
        <v>13.05</v>
      </c>
      <c r="T305" t="n">
        <v>1499.36</v>
      </c>
      <c r="U305" t="n">
        <v>0.78</v>
      </c>
      <c r="V305" t="n">
        <v>0.91</v>
      </c>
      <c r="W305" t="n">
        <v>0.06</v>
      </c>
      <c r="X305" t="n">
        <v>0.08</v>
      </c>
      <c r="Y305" t="n">
        <v>1</v>
      </c>
      <c r="Z305" t="n">
        <v>10</v>
      </c>
    </row>
    <row r="306">
      <c r="A306" t="n">
        <v>30</v>
      </c>
      <c r="B306" t="n">
        <v>70</v>
      </c>
      <c r="C306" t="inlineStr">
        <is>
          <t xml:space="preserve">CONCLUIDO	</t>
        </is>
      </c>
      <c r="D306" t="n">
        <v>15.3787</v>
      </c>
      <c r="E306" t="n">
        <v>6.5</v>
      </c>
      <c r="F306" t="n">
        <v>4.13</v>
      </c>
      <c r="G306" t="n">
        <v>49.56</v>
      </c>
      <c r="H306" t="n">
        <v>0.99</v>
      </c>
      <c r="I306" t="n">
        <v>5</v>
      </c>
      <c r="J306" t="n">
        <v>152.15</v>
      </c>
      <c r="K306" t="n">
        <v>47.83</v>
      </c>
      <c r="L306" t="n">
        <v>8.5</v>
      </c>
      <c r="M306" t="n">
        <v>1</v>
      </c>
      <c r="N306" t="n">
        <v>25.83</v>
      </c>
      <c r="O306" t="n">
        <v>18999.67</v>
      </c>
      <c r="P306" t="n">
        <v>36.82</v>
      </c>
      <c r="Q306" t="n">
        <v>203.62</v>
      </c>
      <c r="R306" t="n">
        <v>16.69</v>
      </c>
      <c r="S306" t="n">
        <v>13.05</v>
      </c>
      <c r="T306" t="n">
        <v>1527.19</v>
      </c>
      <c r="U306" t="n">
        <v>0.78</v>
      </c>
      <c r="V306" t="n">
        <v>0.9</v>
      </c>
      <c r="W306" t="n">
        <v>0.07000000000000001</v>
      </c>
      <c r="X306" t="n">
        <v>0.09</v>
      </c>
      <c r="Y306" t="n">
        <v>1</v>
      </c>
      <c r="Z306" t="n">
        <v>10</v>
      </c>
    </row>
    <row r="307">
      <c r="A307" t="n">
        <v>31</v>
      </c>
      <c r="B307" t="n">
        <v>70</v>
      </c>
      <c r="C307" t="inlineStr">
        <is>
          <t xml:space="preserve">CONCLUIDO	</t>
        </is>
      </c>
      <c r="D307" t="n">
        <v>15.3899</v>
      </c>
      <c r="E307" t="n">
        <v>6.5</v>
      </c>
      <c r="F307" t="n">
        <v>4.12</v>
      </c>
      <c r="G307" t="n">
        <v>49.5</v>
      </c>
      <c r="H307" t="n">
        <v>1.02</v>
      </c>
      <c r="I307" t="n">
        <v>5</v>
      </c>
      <c r="J307" t="n">
        <v>152.5</v>
      </c>
      <c r="K307" t="n">
        <v>47.83</v>
      </c>
      <c r="L307" t="n">
        <v>8.75</v>
      </c>
      <c r="M307" t="n">
        <v>1</v>
      </c>
      <c r="N307" t="n">
        <v>25.93</v>
      </c>
      <c r="O307" t="n">
        <v>19042.73</v>
      </c>
      <c r="P307" t="n">
        <v>36.54</v>
      </c>
      <c r="Q307" t="n">
        <v>203.62</v>
      </c>
      <c r="R307" t="n">
        <v>16.55</v>
      </c>
      <c r="S307" t="n">
        <v>13.05</v>
      </c>
      <c r="T307" t="n">
        <v>1454.46</v>
      </c>
      <c r="U307" t="n">
        <v>0.79</v>
      </c>
      <c r="V307" t="n">
        <v>0.91</v>
      </c>
      <c r="W307" t="n">
        <v>0.07000000000000001</v>
      </c>
      <c r="X307" t="n">
        <v>0.08</v>
      </c>
      <c r="Y307" t="n">
        <v>1</v>
      </c>
      <c r="Z307" t="n">
        <v>10</v>
      </c>
    </row>
    <row r="308">
      <c r="A308" t="n">
        <v>32</v>
      </c>
      <c r="B308" t="n">
        <v>70</v>
      </c>
      <c r="C308" t="inlineStr">
        <is>
          <t xml:space="preserve">CONCLUIDO	</t>
        </is>
      </c>
      <c r="D308" t="n">
        <v>15.5213</v>
      </c>
      <c r="E308" t="n">
        <v>6.44</v>
      </c>
      <c r="F308" t="n">
        <v>4.1</v>
      </c>
      <c r="G308" t="n">
        <v>61.48</v>
      </c>
      <c r="H308" t="n">
        <v>1.04</v>
      </c>
      <c r="I308" t="n">
        <v>4</v>
      </c>
      <c r="J308" t="n">
        <v>152.85</v>
      </c>
      <c r="K308" t="n">
        <v>47.83</v>
      </c>
      <c r="L308" t="n">
        <v>9</v>
      </c>
      <c r="M308" t="n">
        <v>0</v>
      </c>
      <c r="N308" t="n">
        <v>26.03</v>
      </c>
      <c r="O308" t="n">
        <v>19085.83</v>
      </c>
      <c r="P308" t="n">
        <v>36.19</v>
      </c>
      <c r="Q308" t="n">
        <v>203.62</v>
      </c>
      <c r="R308" t="n">
        <v>15.72</v>
      </c>
      <c r="S308" t="n">
        <v>13.05</v>
      </c>
      <c r="T308" t="n">
        <v>1046.57</v>
      </c>
      <c r="U308" t="n">
        <v>0.83</v>
      </c>
      <c r="V308" t="n">
        <v>0.91</v>
      </c>
      <c r="W308" t="n">
        <v>0.06</v>
      </c>
      <c r="X308" t="n">
        <v>0.06</v>
      </c>
      <c r="Y308" t="n">
        <v>1</v>
      </c>
      <c r="Z308" t="n">
        <v>10</v>
      </c>
    </row>
    <row r="309">
      <c r="A309" t="n">
        <v>0</v>
      </c>
      <c r="B309" t="n">
        <v>90</v>
      </c>
      <c r="C309" t="inlineStr">
        <is>
          <t xml:space="preserve">CONCLUIDO	</t>
        </is>
      </c>
      <c r="D309" t="n">
        <v>10.9416</v>
      </c>
      <c r="E309" t="n">
        <v>9.140000000000001</v>
      </c>
      <c r="F309" t="n">
        <v>5.01</v>
      </c>
      <c r="G309" t="n">
        <v>6.27</v>
      </c>
      <c r="H309" t="n">
        <v>0.1</v>
      </c>
      <c r="I309" t="n">
        <v>48</v>
      </c>
      <c r="J309" t="n">
        <v>176.73</v>
      </c>
      <c r="K309" t="n">
        <v>52.44</v>
      </c>
      <c r="L309" t="n">
        <v>1</v>
      </c>
      <c r="M309" t="n">
        <v>46</v>
      </c>
      <c r="N309" t="n">
        <v>33.29</v>
      </c>
      <c r="O309" t="n">
        <v>22031.19</v>
      </c>
      <c r="P309" t="n">
        <v>64.93000000000001</v>
      </c>
      <c r="Q309" t="n">
        <v>203.56</v>
      </c>
      <c r="R309" t="n">
        <v>44.48</v>
      </c>
      <c r="S309" t="n">
        <v>13.05</v>
      </c>
      <c r="T309" t="n">
        <v>15204.29</v>
      </c>
      <c r="U309" t="n">
        <v>0.29</v>
      </c>
      <c r="V309" t="n">
        <v>0.75</v>
      </c>
      <c r="W309" t="n">
        <v>0.13</v>
      </c>
      <c r="X309" t="n">
        <v>0.97</v>
      </c>
      <c r="Y309" t="n">
        <v>1</v>
      </c>
      <c r="Z309" t="n">
        <v>10</v>
      </c>
    </row>
    <row r="310">
      <c r="A310" t="n">
        <v>1</v>
      </c>
      <c r="B310" t="n">
        <v>90</v>
      </c>
      <c r="C310" t="inlineStr">
        <is>
          <t xml:space="preserve">CONCLUIDO	</t>
        </is>
      </c>
      <c r="D310" t="n">
        <v>11.7279</v>
      </c>
      <c r="E310" t="n">
        <v>8.529999999999999</v>
      </c>
      <c r="F310" t="n">
        <v>4.79</v>
      </c>
      <c r="G310" t="n">
        <v>7.77</v>
      </c>
      <c r="H310" t="n">
        <v>0.13</v>
      </c>
      <c r="I310" t="n">
        <v>37</v>
      </c>
      <c r="J310" t="n">
        <v>177.1</v>
      </c>
      <c r="K310" t="n">
        <v>52.44</v>
      </c>
      <c r="L310" t="n">
        <v>1.25</v>
      </c>
      <c r="M310" t="n">
        <v>35</v>
      </c>
      <c r="N310" t="n">
        <v>33.41</v>
      </c>
      <c r="O310" t="n">
        <v>22076.81</v>
      </c>
      <c r="P310" t="n">
        <v>61.78</v>
      </c>
      <c r="Q310" t="n">
        <v>203.69</v>
      </c>
      <c r="R310" t="n">
        <v>37.5</v>
      </c>
      <c r="S310" t="n">
        <v>13.05</v>
      </c>
      <c r="T310" t="n">
        <v>11772.06</v>
      </c>
      <c r="U310" t="n">
        <v>0.35</v>
      </c>
      <c r="V310" t="n">
        <v>0.78</v>
      </c>
      <c r="W310" t="n">
        <v>0.11</v>
      </c>
      <c r="X310" t="n">
        <v>0.75</v>
      </c>
      <c r="Y310" t="n">
        <v>1</v>
      </c>
      <c r="Z310" t="n">
        <v>10</v>
      </c>
    </row>
    <row r="311">
      <c r="A311" t="n">
        <v>2</v>
      </c>
      <c r="B311" t="n">
        <v>90</v>
      </c>
      <c r="C311" t="inlineStr">
        <is>
          <t xml:space="preserve">CONCLUIDO	</t>
        </is>
      </c>
      <c r="D311" t="n">
        <v>12.3254</v>
      </c>
      <c r="E311" t="n">
        <v>8.109999999999999</v>
      </c>
      <c r="F311" t="n">
        <v>4.63</v>
      </c>
      <c r="G311" t="n">
        <v>9.25</v>
      </c>
      <c r="H311" t="n">
        <v>0.15</v>
      </c>
      <c r="I311" t="n">
        <v>30</v>
      </c>
      <c r="J311" t="n">
        <v>177.47</v>
      </c>
      <c r="K311" t="n">
        <v>52.44</v>
      </c>
      <c r="L311" t="n">
        <v>1.5</v>
      </c>
      <c r="M311" t="n">
        <v>28</v>
      </c>
      <c r="N311" t="n">
        <v>33.53</v>
      </c>
      <c r="O311" t="n">
        <v>22122.46</v>
      </c>
      <c r="P311" t="n">
        <v>59.45</v>
      </c>
      <c r="Q311" t="n">
        <v>203.56</v>
      </c>
      <c r="R311" t="n">
        <v>32.38</v>
      </c>
      <c r="S311" t="n">
        <v>13.05</v>
      </c>
      <c r="T311" t="n">
        <v>9243.559999999999</v>
      </c>
      <c r="U311" t="n">
        <v>0.4</v>
      </c>
      <c r="V311" t="n">
        <v>0.8100000000000001</v>
      </c>
      <c r="W311" t="n">
        <v>0.1</v>
      </c>
      <c r="X311" t="n">
        <v>0.59</v>
      </c>
      <c r="Y311" t="n">
        <v>1</v>
      </c>
      <c r="Z311" t="n">
        <v>10</v>
      </c>
    </row>
    <row r="312">
      <c r="A312" t="n">
        <v>3</v>
      </c>
      <c r="B312" t="n">
        <v>90</v>
      </c>
      <c r="C312" t="inlineStr">
        <is>
          <t xml:space="preserve">CONCLUIDO	</t>
        </is>
      </c>
      <c r="D312" t="n">
        <v>12.7655</v>
      </c>
      <c r="E312" t="n">
        <v>7.83</v>
      </c>
      <c r="F312" t="n">
        <v>4.52</v>
      </c>
      <c r="G312" t="n">
        <v>10.86</v>
      </c>
      <c r="H312" t="n">
        <v>0.17</v>
      </c>
      <c r="I312" t="n">
        <v>25</v>
      </c>
      <c r="J312" t="n">
        <v>177.84</v>
      </c>
      <c r="K312" t="n">
        <v>52.44</v>
      </c>
      <c r="L312" t="n">
        <v>1.75</v>
      </c>
      <c r="M312" t="n">
        <v>23</v>
      </c>
      <c r="N312" t="n">
        <v>33.65</v>
      </c>
      <c r="O312" t="n">
        <v>22168.15</v>
      </c>
      <c r="P312" t="n">
        <v>57.9</v>
      </c>
      <c r="Q312" t="n">
        <v>203.57</v>
      </c>
      <c r="R312" t="n">
        <v>29.19</v>
      </c>
      <c r="S312" t="n">
        <v>13.05</v>
      </c>
      <c r="T312" t="n">
        <v>7674.54</v>
      </c>
      <c r="U312" t="n">
        <v>0.45</v>
      </c>
      <c r="V312" t="n">
        <v>0.83</v>
      </c>
      <c r="W312" t="n">
        <v>0.09</v>
      </c>
      <c r="X312" t="n">
        <v>0.48</v>
      </c>
      <c r="Y312" t="n">
        <v>1</v>
      </c>
      <c r="Z312" t="n">
        <v>10</v>
      </c>
    </row>
    <row r="313">
      <c r="A313" t="n">
        <v>4</v>
      </c>
      <c r="B313" t="n">
        <v>90</v>
      </c>
      <c r="C313" t="inlineStr">
        <is>
          <t xml:space="preserve">CONCLUIDO	</t>
        </is>
      </c>
      <c r="D313" t="n">
        <v>13.0591</v>
      </c>
      <c r="E313" t="n">
        <v>7.66</v>
      </c>
      <c r="F313" t="n">
        <v>4.45</v>
      </c>
      <c r="G313" t="n">
        <v>12.15</v>
      </c>
      <c r="H313" t="n">
        <v>0.2</v>
      </c>
      <c r="I313" t="n">
        <v>22</v>
      </c>
      <c r="J313" t="n">
        <v>178.21</v>
      </c>
      <c r="K313" t="n">
        <v>52.44</v>
      </c>
      <c r="L313" t="n">
        <v>2</v>
      </c>
      <c r="M313" t="n">
        <v>20</v>
      </c>
      <c r="N313" t="n">
        <v>33.77</v>
      </c>
      <c r="O313" t="n">
        <v>22213.89</v>
      </c>
      <c r="P313" t="n">
        <v>56.8</v>
      </c>
      <c r="Q313" t="n">
        <v>203.6</v>
      </c>
      <c r="R313" t="n">
        <v>26.86</v>
      </c>
      <c r="S313" t="n">
        <v>13.05</v>
      </c>
      <c r="T313" t="n">
        <v>6525.28</v>
      </c>
      <c r="U313" t="n">
        <v>0.49</v>
      </c>
      <c r="V313" t="n">
        <v>0.84</v>
      </c>
      <c r="W313" t="n">
        <v>0.09</v>
      </c>
      <c r="X313" t="n">
        <v>0.41</v>
      </c>
      <c r="Y313" t="n">
        <v>1</v>
      </c>
      <c r="Z313" t="n">
        <v>10</v>
      </c>
    </row>
    <row r="314">
      <c r="A314" t="n">
        <v>5</v>
      </c>
      <c r="B314" t="n">
        <v>90</v>
      </c>
      <c r="C314" t="inlineStr">
        <is>
          <t xml:space="preserve">CONCLUIDO	</t>
        </is>
      </c>
      <c r="D314" t="n">
        <v>13.4756</v>
      </c>
      <c r="E314" t="n">
        <v>7.42</v>
      </c>
      <c r="F314" t="n">
        <v>4.32</v>
      </c>
      <c r="G314" t="n">
        <v>13.66</v>
      </c>
      <c r="H314" t="n">
        <v>0.22</v>
      </c>
      <c r="I314" t="n">
        <v>19</v>
      </c>
      <c r="J314" t="n">
        <v>178.59</v>
      </c>
      <c r="K314" t="n">
        <v>52.44</v>
      </c>
      <c r="L314" t="n">
        <v>2.25</v>
      </c>
      <c r="M314" t="n">
        <v>17</v>
      </c>
      <c r="N314" t="n">
        <v>33.89</v>
      </c>
      <c r="O314" t="n">
        <v>22259.66</v>
      </c>
      <c r="P314" t="n">
        <v>54.9</v>
      </c>
      <c r="Q314" t="n">
        <v>203.59</v>
      </c>
      <c r="R314" t="n">
        <v>22.6</v>
      </c>
      <c r="S314" t="n">
        <v>13.05</v>
      </c>
      <c r="T314" t="n">
        <v>4409.63</v>
      </c>
      <c r="U314" t="n">
        <v>0.58</v>
      </c>
      <c r="V314" t="n">
        <v>0.86</v>
      </c>
      <c r="W314" t="n">
        <v>0.08</v>
      </c>
      <c r="X314" t="n">
        <v>0.28</v>
      </c>
      <c r="Y314" t="n">
        <v>1</v>
      </c>
      <c r="Z314" t="n">
        <v>10</v>
      </c>
    </row>
    <row r="315">
      <c r="A315" t="n">
        <v>6</v>
      </c>
      <c r="B315" t="n">
        <v>90</v>
      </c>
      <c r="C315" t="inlineStr">
        <is>
          <t xml:space="preserve">CONCLUIDO	</t>
        </is>
      </c>
      <c r="D315" t="n">
        <v>13.5237</v>
      </c>
      <c r="E315" t="n">
        <v>7.39</v>
      </c>
      <c r="F315" t="n">
        <v>4.37</v>
      </c>
      <c r="G315" t="n">
        <v>15.42</v>
      </c>
      <c r="H315" t="n">
        <v>0.25</v>
      </c>
      <c r="I315" t="n">
        <v>17</v>
      </c>
      <c r="J315" t="n">
        <v>178.96</v>
      </c>
      <c r="K315" t="n">
        <v>52.44</v>
      </c>
      <c r="L315" t="n">
        <v>2.5</v>
      </c>
      <c r="M315" t="n">
        <v>15</v>
      </c>
      <c r="N315" t="n">
        <v>34.02</v>
      </c>
      <c r="O315" t="n">
        <v>22305.48</v>
      </c>
      <c r="P315" t="n">
        <v>55.22</v>
      </c>
      <c r="Q315" t="n">
        <v>203.6</v>
      </c>
      <c r="R315" t="n">
        <v>24.35</v>
      </c>
      <c r="S315" t="n">
        <v>13.05</v>
      </c>
      <c r="T315" t="n">
        <v>5297.14</v>
      </c>
      <c r="U315" t="n">
        <v>0.54</v>
      </c>
      <c r="V315" t="n">
        <v>0.86</v>
      </c>
      <c r="W315" t="n">
        <v>0.08</v>
      </c>
      <c r="X315" t="n">
        <v>0.33</v>
      </c>
      <c r="Y315" t="n">
        <v>1</v>
      </c>
      <c r="Z315" t="n">
        <v>10</v>
      </c>
    </row>
    <row r="316">
      <c r="A316" t="n">
        <v>7</v>
      </c>
      <c r="B316" t="n">
        <v>90</v>
      </c>
      <c r="C316" t="inlineStr">
        <is>
          <t xml:space="preserve">CONCLUIDO	</t>
        </is>
      </c>
      <c r="D316" t="n">
        <v>13.607</v>
      </c>
      <c r="E316" t="n">
        <v>7.35</v>
      </c>
      <c r="F316" t="n">
        <v>4.36</v>
      </c>
      <c r="G316" t="n">
        <v>16.35</v>
      </c>
      <c r="H316" t="n">
        <v>0.27</v>
      </c>
      <c r="I316" t="n">
        <v>16</v>
      </c>
      <c r="J316" t="n">
        <v>179.33</v>
      </c>
      <c r="K316" t="n">
        <v>52.44</v>
      </c>
      <c r="L316" t="n">
        <v>2.75</v>
      </c>
      <c r="M316" t="n">
        <v>14</v>
      </c>
      <c r="N316" t="n">
        <v>34.14</v>
      </c>
      <c r="O316" t="n">
        <v>22351.34</v>
      </c>
      <c r="P316" t="n">
        <v>54.92</v>
      </c>
      <c r="Q316" t="n">
        <v>203.62</v>
      </c>
      <c r="R316" t="n">
        <v>24.03</v>
      </c>
      <c r="S316" t="n">
        <v>13.05</v>
      </c>
      <c r="T316" t="n">
        <v>5141.6</v>
      </c>
      <c r="U316" t="n">
        <v>0.54</v>
      </c>
      <c r="V316" t="n">
        <v>0.86</v>
      </c>
      <c r="W316" t="n">
        <v>0.08</v>
      </c>
      <c r="X316" t="n">
        <v>0.32</v>
      </c>
      <c r="Y316" t="n">
        <v>1</v>
      </c>
      <c r="Z316" t="n">
        <v>10</v>
      </c>
    </row>
    <row r="317">
      <c r="A317" t="n">
        <v>8</v>
      </c>
      <c r="B317" t="n">
        <v>90</v>
      </c>
      <c r="C317" t="inlineStr">
        <is>
          <t xml:space="preserve">CONCLUIDO	</t>
        </is>
      </c>
      <c r="D317" t="n">
        <v>13.8541</v>
      </c>
      <c r="E317" t="n">
        <v>7.22</v>
      </c>
      <c r="F317" t="n">
        <v>4.3</v>
      </c>
      <c r="G317" t="n">
        <v>18.43</v>
      </c>
      <c r="H317" t="n">
        <v>0.3</v>
      </c>
      <c r="I317" t="n">
        <v>14</v>
      </c>
      <c r="J317" t="n">
        <v>179.7</v>
      </c>
      <c r="K317" t="n">
        <v>52.44</v>
      </c>
      <c r="L317" t="n">
        <v>3</v>
      </c>
      <c r="M317" t="n">
        <v>12</v>
      </c>
      <c r="N317" t="n">
        <v>34.26</v>
      </c>
      <c r="O317" t="n">
        <v>22397.24</v>
      </c>
      <c r="P317" t="n">
        <v>53.92</v>
      </c>
      <c r="Q317" t="n">
        <v>203.56</v>
      </c>
      <c r="R317" t="n">
        <v>22.12</v>
      </c>
      <c r="S317" t="n">
        <v>13.05</v>
      </c>
      <c r="T317" t="n">
        <v>4192.77</v>
      </c>
      <c r="U317" t="n">
        <v>0.59</v>
      </c>
      <c r="V317" t="n">
        <v>0.87</v>
      </c>
      <c r="W317" t="n">
        <v>0.08</v>
      </c>
      <c r="X317" t="n">
        <v>0.26</v>
      </c>
      <c r="Y317" t="n">
        <v>1</v>
      </c>
      <c r="Z317" t="n">
        <v>10</v>
      </c>
    </row>
    <row r="318">
      <c r="A318" t="n">
        <v>9</v>
      </c>
      <c r="B318" t="n">
        <v>90</v>
      </c>
      <c r="C318" t="inlineStr">
        <is>
          <t xml:space="preserve">CONCLUIDO	</t>
        </is>
      </c>
      <c r="D318" t="n">
        <v>13.9551</v>
      </c>
      <c r="E318" t="n">
        <v>7.17</v>
      </c>
      <c r="F318" t="n">
        <v>4.28</v>
      </c>
      <c r="G318" t="n">
        <v>19.77</v>
      </c>
      <c r="H318" t="n">
        <v>0.32</v>
      </c>
      <c r="I318" t="n">
        <v>13</v>
      </c>
      <c r="J318" t="n">
        <v>180.07</v>
      </c>
      <c r="K318" t="n">
        <v>52.44</v>
      </c>
      <c r="L318" t="n">
        <v>3.25</v>
      </c>
      <c r="M318" t="n">
        <v>11</v>
      </c>
      <c r="N318" t="n">
        <v>34.38</v>
      </c>
      <c r="O318" t="n">
        <v>22443.18</v>
      </c>
      <c r="P318" t="n">
        <v>53.57</v>
      </c>
      <c r="Q318" t="n">
        <v>203.57</v>
      </c>
      <c r="R318" t="n">
        <v>21.58</v>
      </c>
      <c r="S318" t="n">
        <v>13.05</v>
      </c>
      <c r="T318" t="n">
        <v>3930.97</v>
      </c>
      <c r="U318" t="n">
        <v>0.6</v>
      </c>
      <c r="V318" t="n">
        <v>0.87</v>
      </c>
      <c r="W318" t="n">
        <v>0.07000000000000001</v>
      </c>
      <c r="X318" t="n">
        <v>0.24</v>
      </c>
      <c r="Y318" t="n">
        <v>1</v>
      </c>
      <c r="Z318" t="n">
        <v>10</v>
      </c>
    </row>
    <row r="319">
      <c r="A319" t="n">
        <v>10</v>
      </c>
      <c r="B319" t="n">
        <v>90</v>
      </c>
      <c r="C319" t="inlineStr">
        <is>
          <t xml:space="preserve">CONCLUIDO	</t>
        </is>
      </c>
      <c r="D319" t="n">
        <v>14.074</v>
      </c>
      <c r="E319" t="n">
        <v>7.11</v>
      </c>
      <c r="F319" t="n">
        <v>4.26</v>
      </c>
      <c r="G319" t="n">
        <v>21.29</v>
      </c>
      <c r="H319" t="n">
        <v>0.34</v>
      </c>
      <c r="I319" t="n">
        <v>12</v>
      </c>
      <c r="J319" t="n">
        <v>180.45</v>
      </c>
      <c r="K319" t="n">
        <v>52.44</v>
      </c>
      <c r="L319" t="n">
        <v>3.5</v>
      </c>
      <c r="M319" t="n">
        <v>10</v>
      </c>
      <c r="N319" t="n">
        <v>34.51</v>
      </c>
      <c r="O319" t="n">
        <v>22489.16</v>
      </c>
      <c r="P319" t="n">
        <v>53</v>
      </c>
      <c r="Q319" t="n">
        <v>203.6</v>
      </c>
      <c r="R319" t="n">
        <v>20.78</v>
      </c>
      <c r="S319" t="n">
        <v>13.05</v>
      </c>
      <c r="T319" t="n">
        <v>3537.44</v>
      </c>
      <c r="U319" t="n">
        <v>0.63</v>
      </c>
      <c r="V319" t="n">
        <v>0.88</v>
      </c>
      <c r="W319" t="n">
        <v>0.07000000000000001</v>
      </c>
      <c r="X319" t="n">
        <v>0.22</v>
      </c>
      <c r="Y319" t="n">
        <v>1</v>
      </c>
      <c r="Z319" t="n">
        <v>10</v>
      </c>
    </row>
    <row r="320">
      <c r="A320" t="n">
        <v>11</v>
      </c>
      <c r="B320" t="n">
        <v>90</v>
      </c>
      <c r="C320" t="inlineStr">
        <is>
          <t xml:space="preserve">CONCLUIDO	</t>
        </is>
      </c>
      <c r="D320" t="n">
        <v>14.0652</v>
      </c>
      <c r="E320" t="n">
        <v>7.11</v>
      </c>
      <c r="F320" t="n">
        <v>4.26</v>
      </c>
      <c r="G320" t="n">
        <v>21.31</v>
      </c>
      <c r="H320" t="n">
        <v>0.37</v>
      </c>
      <c r="I320" t="n">
        <v>12</v>
      </c>
      <c r="J320" t="n">
        <v>180.82</v>
      </c>
      <c r="K320" t="n">
        <v>52.44</v>
      </c>
      <c r="L320" t="n">
        <v>3.75</v>
      </c>
      <c r="M320" t="n">
        <v>10</v>
      </c>
      <c r="N320" t="n">
        <v>34.63</v>
      </c>
      <c r="O320" t="n">
        <v>22535.19</v>
      </c>
      <c r="P320" t="n">
        <v>52.8</v>
      </c>
      <c r="Q320" t="n">
        <v>203.56</v>
      </c>
      <c r="R320" t="n">
        <v>20.97</v>
      </c>
      <c r="S320" t="n">
        <v>13.05</v>
      </c>
      <c r="T320" t="n">
        <v>3630.06</v>
      </c>
      <c r="U320" t="n">
        <v>0.62</v>
      </c>
      <c r="V320" t="n">
        <v>0.88</v>
      </c>
      <c r="W320" t="n">
        <v>0.07000000000000001</v>
      </c>
      <c r="X320" t="n">
        <v>0.22</v>
      </c>
      <c r="Y320" t="n">
        <v>1</v>
      </c>
      <c r="Z320" t="n">
        <v>10</v>
      </c>
    </row>
    <row r="321">
      <c r="A321" t="n">
        <v>12</v>
      </c>
      <c r="B321" t="n">
        <v>90</v>
      </c>
      <c r="C321" t="inlineStr">
        <is>
          <t xml:space="preserve">CONCLUIDO	</t>
        </is>
      </c>
      <c r="D321" t="n">
        <v>14.1766</v>
      </c>
      <c r="E321" t="n">
        <v>7.05</v>
      </c>
      <c r="F321" t="n">
        <v>4.24</v>
      </c>
      <c r="G321" t="n">
        <v>23.14</v>
      </c>
      <c r="H321" t="n">
        <v>0.39</v>
      </c>
      <c r="I321" t="n">
        <v>11</v>
      </c>
      <c r="J321" t="n">
        <v>181.19</v>
      </c>
      <c r="K321" t="n">
        <v>52.44</v>
      </c>
      <c r="L321" t="n">
        <v>4</v>
      </c>
      <c r="M321" t="n">
        <v>9</v>
      </c>
      <c r="N321" t="n">
        <v>34.75</v>
      </c>
      <c r="O321" t="n">
        <v>22581.25</v>
      </c>
      <c r="P321" t="n">
        <v>52.5</v>
      </c>
      <c r="Q321" t="n">
        <v>203.56</v>
      </c>
      <c r="R321" t="n">
        <v>20.27</v>
      </c>
      <c r="S321" t="n">
        <v>13.05</v>
      </c>
      <c r="T321" t="n">
        <v>3285.29</v>
      </c>
      <c r="U321" t="n">
        <v>0.64</v>
      </c>
      <c r="V321" t="n">
        <v>0.88</v>
      </c>
      <c r="W321" t="n">
        <v>0.07000000000000001</v>
      </c>
      <c r="X321" t="n">
        <v>0.2</v>
      </c>
      <c r="Y321" t="n">
        <v>1</v>
      </c>
      <c r="Z321" t="n">
        <v>10</v>
      </c>
    </row>
    <row r="322">
      <c r="A322" t="n">
        <v>13</v>
      </c>
      <c r="B322" t="n">
        <v>90</v>
      </c>
      <c r="C322" t="inlineStr">
        <is>
          <t xml:space="preserve">CONCLUIDO	</t>
        </is>
      </c>
      <c r="D322" t="n">
        <v>14.385</v>
      </c>
      <c r="E322" t="n">
        <v>6.95</v>
      </c>
      <c r="F322" t="n">
        <v>4.18</v>
      </c>
      <c r="G322" t="n">
        <v>25.05</v>
      </c>
      <c r="H322" t="n">
        <v>0.42</v>
      </c>
      <c r="I322" t="n">
        <v>10</v>
      </c>
      <c r="J322" t="n">
        <v>181.57</v>
      </c>
      <c r="K322" t="n">
        <v>52.44</v>
      </c>
      <c r="L322" t="n">
        <v>4.25</v>
      </c>
      <c r="M322" t="n">
        <v>8</v>
      </c>
      <c r="N322" t="n">
        <v>34.88</v>
      </c>
      <c r="O322" t="n">
        <v>22627.36</v>
      </c>
      <c r="P322" t="n">
        <v>51.44</v>
      </c>
      <c r="Q322" t="n">
        <v>203.56</v>
      </c>
      <c r="R322" t="n">
        <v>18.06</v>
      </c>
      <c r="S322" t="n">
        <v>13.05</v>
      </c>
      <c r="T322" t="n">
        <v>2183.74</v>
      </c>
      <c r="U322" t="n">
        <v>0.72</v>
      </c>
      <c r="V322" t="n">
        <v>0.89</v>
      </c>
      <c r="W322" t="n">
        <v>0.07000000000000001</v>
      </c>
      <c r="X322" t="n">
        <v>0.14</v>
      </c>
      <c r="Y322" t="n">
        <v>1</v>
      </c>
      <c r="Z322" t="n">
        <v>10</v>
      </c>
    </row>
    <row r="323">
      <c r="A323" t="n">
        <v>14</v>
      </c>
      <c r="B323" t="n">
        <v>90</v>
      </c>
      <c r="C323" t="inlineStr">
        <is>
          <t xml:space="preserve">CONCLUIDO	</t>
        </is>
      </c>
      <c r="D323" t="n">
        <v>14.2354</v>
      </c>
      <c r="E323" t="n">
        <v>7.02</v>
      </c>
      <c r="F323" t="n">
        <v>4.25</v>
      </c>
      <c r="G323" t="n">
        <v>25.49</v>
      </c>
      <c r="H323" t="n">
        <v>0.44</v>
      </c>
      <c r="I323" t="n">
        <v>10</v>
      </c>
      <c r="J323" t="n">
        <v>181.94</v>
      </c>
      <c r="K323" t="n">
        <v>52.44</v>
      </c>
      <c r="L323" t="n">
        <v>4.5</v>
      </c>
      <c r="M323" t="n">
        <v>8</v>
      </c>
      <c r="N323" t="n">
        <v>35</v>
      </c>
      <c r="O323" t="n">
        <v>22673.63</v>
      </c>
      <c r="P323" t="n">
        <v>52.01</v>
      </c>
      <c r="Q323" t="n">
        <v>203.56</v>
      </c>
      <c r="R323" t="n">
        <v>20.67</v>
      </c>
      <c r="S323" t="n">
        <v>13.05</v>
      </c>
      <c r="T323" t="n">
        <v>3491.32</v>
      </c>
      <c r="U323" t="n">
        <v>0.63</v>
      </c>
      <c r="V323" t="n">
        <v>0.88</v>
      </c>
      <c r="W323" t="n">
        <v>0.07000000000000001</v>
      </c>
      <c r="X323" t="n">
        <v>0.21</v>
      </c>
      <c r="Y323" t="n">
        <v>1</v>
      </c>
      <c r="Z323" t="n">
        <v>10</v>
      </c>
    </row>
    <row r="324">
      <c r="A324" t="n">
        <v>15</v>
      </c>
      <c r="B324" t="n">
        <v>90</v>
      </c>
      <c r="C324" t="inlineStr">
        <is>
          <t xml:space="preserve">CONCLUIDO	</t>
        </is>
      </c>
      <c r="D324" t="n">
        <v>14.3914</v>
      </c>
      <c r="E324" t="n">
        <v>6.95</v>
      </c>
      <c r="F324" t="n">
        <v>4.21</v>
      </c>
      <c r="G324" t="n">
        <v>28.05</v>
      </c>
      <c r="H324" t="n">
        <v>0.46</v>
      </c>
      <c r="I324" t="n">
        <v>9</v>
      </c>
      <c r="J324" t="n">
        <v>182.32</v>
      </c>
      <c r="K324" t="n">
        <v>52.44</v>
      </c>
      <c r="L324" t="n">
        <v>4.75</v>
      </c>
      <c r="M324" t="n">
        <v>7</v>
      </c>
      <c r="N324" t="n">
        <v>35.12</v>
      </c>
      <c r="O324" t="n">
        <v>22719.83</v>
      </c>
      <c r="P324" t="n">
        <v>51.33</v>
      </c>
      <c r="Q324" t="n">
        <v>203.57</v>
      </c>
      <c r="R324" t="n">
        <v>19.35</v>
      </c>
      <c r="S324" t="n">
        <v>13.05</v>
      </c>
      <c r="T324" t="n">
        <v>2833.54</v>
      </c>
      <c r="U324" t="n">
        <v>0.67</v>
      </c>
      <c r="V324" t="n">
        <v>0.89</v>
      </c>
      <c r="W324" t="n">
        <v>0.07000000000000001</v>
      </c>
      <c r="X324" t="n">
        <v>0.17</v>
      </c>
      <c r="Y324" t="n">
        <v>1</v>
      </c>
      <c r="Z324" t="n">
        <v>10</v>
      </c>
    </row>
    <row r="325">
      <c r="A325" t="n">
        <v>16</v>
      </c>
      <c r="B325" t="n">
        <v>90</v>
      </c>
      <c r="C325" t="inlineStr">
        <is>
          <t xml:space="preserve">CONCLUIDO	</t>
        </is>
      </c>
      <c r="D325" t="n">
        <v>14.3994</v>
      </c>
      <c r="E325" t="n">
        <v>6.94</v>
      </c>
      <c r="F325" t="n">
        <v>4.2</v>
      </c>
      <c r="G325" t="n">
        <v>28.03</v>
      </c>
      <c r="H325" t="n">
        <v>0.49</v>
      </c>
      <c r="I325" t="n">
        <v>9</v>
      </c>
      <c r="J325" t="n">
        <v>182.69</v>
      </c>
      <c r="K325" t="n">
        <v>52.44</v>
      </c>
      <c r="L325" t="n">
        <v>5</v>
      </c>
      <c r="M325" t="n">
        <v>7</v>
      </c>
      <c r="N325" t="n">
        <v>35.25</v>
      </c>
      <c r="O325" t="n">
        <v>22766.06</v>
      </c>
      <c r="P325" t="n">
        <v>51.12</v>
      </c>
      <c r="Q325" t="n">
        <v>203.56</v>
      </c>
      <c r="R325" t="n">
        <v>19.24</v>
      </c>
      <c r="S325" t="n">
        <v>13.05</v>
      </c>
      <c r="T325" t="n">
        <v>2781.21</v>
      </c>
      <c r="U325" t="n">
        <v>0.68</v>
      </c>
      <c r="V325" t="n">
        <v>0.89</v>
      </c>
      <c r="W325" t="n">
        <v>0.07000000000000001</v>
      </c>
      <c r="X325" t="n">
        <v>0.16</v>
      </c>
      <c r="Y325" t="n">
        <v>1</v>
      </c>
      <c r="Z325" t="n">
        <v>10</v>
      </c>
    </row>
    <row r="326">
      <c r="A326" t="n">
        <v>17</v>
      </c>
      <c r="B326" t="n">
        <v>90</v>
      </c>
      <c r="C326" t="inlineStr">
        <is>
          <t xml:space="preserve">CONCLUIDO	</t>
        </is>
      </c>
      <c r="D326" t="n">
        <v>14.5173</v>
      </c>
      <c r="E326" t="n">
        <v>6.89</v>
      </c>
      <c r="F326" t="n">
        <v>4.18</v>
      </c>
      <c r="G326" t="n">
        <v>31.38</v>
      </c>
      <c r="H326" t="n">
        <v>0.51</v>
      </c>
      <c r="I326" t="n">
        <v>8</v>
      </c>
      <c r="J326" t="n">
        <v>183.07</v>
      </c>
      <c r="K326" t="n">
        <v>52.44</v>
      </c>
      <c r="L326" t="n">
        <v>5.25</v>
      </c>
      <c r="M326" t="n">
        <v>6</v>
      </c>
      <c r="N326" t="n">
        <v>35.37</v>
      </c>
      <c r="O326" t="n">
        <v>22812.34</v>
      </c>
      <c r="P326" t="n">
        <v>50.56</v>
      </c>
      <c r="Q326" t="n">
        <v>203.56</v>
      </c>
      <c r="R326" t="n">
        <v>18.5</v>
      </c>
      <c r="S326" t="n">
        <v>13.05</v>
      </c>
      <c r="T326" t="n">
        <v>2412.71</v>
      </c>
      <c r="U326" t="n">
        <v>0.71</v>
      </c>
      <c r="V326" t="n">
        <v>0.89</v>
      </c>
      <c r="W326" t="n">
        <v>0.07000000000000001</v>
      </c>
      <c r="X326" t="n">
        <v>0.14</v>
      </c>
      <c r="Y326" t="n">
        <v>1</v>
      </c>
      <c r="Z326" t="n">
        <v>10</v>
      </c>
    </row>
    <row r="327">
      <c r="A327" t="n">
        <v>18</v>
      </c>
      <c r="B327" t="n">
        <v>90</v>
      </c>
      <c r="C327" t="inlineStr">
        <is>
          <t xml:space="preserve">CONCLUIDO	</t>
        </is>
      </c>
      <c r="D327" t="n">
        <v>14.5208</v>
      </c>
      <c r="E327" t="n">
        <v>6.89</v>
      </c>
      <c r="F327" t="n">
        <v>4.18</v>
      </c>
      <c r="G327" t="n">
        <v>31.36</v>
      </c>
      <c r="H327" t="n">
        <v>0.53</v>
      </c>
      <c r="I327" t="n">
        <v>8</v>
      </c>
      <c r="J327" t="n">
        <v>183.44</v>
      </c>
      <c r="K327" t="n">
        <v>52.44</v>
      </c>
      <c r="L327" t="n">
        <v>5.5</v>
      </c>
      <c r="M327" t="n">
        <v>6</v>
      </c>
      <c r="N327" t="n">
        <v>35.5</v>
      </c>
      <c r="O327" t="n">
        <v>22858.66</v>
      </c>
      <c r="P327" t="n">
        <v>50.4</v>
      </c>
      <c r="Q327" t="n">
        <v>203.56</v>
      </c>
      <c r="R327" t="n">
        <v>18.39</v>
      </c>
      <c r="S327" t="n">
        <v>13.05</v>
      </c>
      <c r="T327" t="n">
        <v>2358.54</v>
      </c>
      <c r="U327" t="n">
        <v>0.71</v>
      </c>
      <c r="V327" t="n">
        <v>0.89</v>
      </c>
      <c r="W327" t="n">
        <v>0.07000000000000001</v>
      </c>
      <c r="X327" t="n">
        <v>0.14</v>
      </c>
      <c r="Y327" t="n">
        <v>1</v>
      </c>
      <c r="Z327" t="n">
        <v>10</v>
      </c>
    </row>
    <row r="328">
      <c r="A328" t="n">
        <v>19</v>
      </c>
      <c r="B328" t="n">
        <v>90</v>
      </c>
      <c r="C328" t="inlineStr">
        <is>
          <t xml:space="preserve">CONCLUIDO	</t>
        </is>
      </c>
      <c r="D328" t="n">
        <v>14.5132</v>
      </c>
      <c r="E328" t="n">
        <v>6.89</v>
      </c>
      <c r="F328" t="n">
        <v>4.19</v>
      </c>
      <c r="G328" t="n">
        <v>31.39</v>
      </c>
      <c r="H328" t="n">
        <v>0.55</v>
      </c>
      <c r="I328" t="n">
        <v>8</v>
      </c>
      <c r="J328" t="n">
        <v>183.82</v>
      </c>
      <c r="K328" t="n">
        <v>52.44</v>
      </c>
      <c r="L328" t="n">
        <v>5.75</v>
      </c>
      <c r="M328" t="n">
        <v>6</v>
      </c>
      <c r="N328" t="n">
        <v>35.63</v>
      </c>
      <c r="O328" t="n">
        <v>22905.03</v>
      </c>
      <c r="P328" t="n">
        <v>50.1</v>
      </c>
      <c r="Q328" t="n">
        <v>203.57</v>
      </c>
      <c r="R328" t="n">
        <v>18.55</v>
      </c>
      <c r="S328" t="n">
        <v>13.05</v>
      </c>
      <c r="T328" t="n">
        <v>2441.63</v>
      </c>
      <c r="U328" t="n">
        <v>0.7</v>
      </c>
      <c r="V328" t="n">
        <v>0.89</v>
      </c>
      <c r="W328" t="n">
        <v>0.07000000000000001</v>
      </c>
      <c r="X328" t="n">
        <v>0.14</v>
      </c>
      <c r="Y328" t="n">
        <v>1</v>
      </c>
      <c r="Z328" t="n">
        <v>10</v>
      </c>
    </row>
    <row r="329">
      <c r="A329" t="n">
        <v>20</v>
      </c>
      <c r="B329" t="n">
        <v>90</v>
      </c>
      <c r="C329" t="inlineStr">
        <is>
          <t xml:space="preserve">CONCLUIDO	</t>
        </is>
      </c>
      <c r="D329" t="n">
        <v>14.6747</v>
      </c>
      <c r="E329" t="n">
        <v>6.81</v>
      </c>
      <c r="F329" t="n">
        <v>4.14</v>
      </c>
      <c r="G329" t="n">
        <v>35.53</v>
      </c>
      <c r="H329" t="n">
        <v>0.58</v>
      </c>
      <c r="I329" t="n">
        <v>7</v>
      </c>
      <c r="J329" t="n">
        <v>184.19</v>
      </c>
      <c r="K329" t="n">
        <v>52.44</v>
      </c>
      <c r="L329" t="n">
        <v>6</v>
      </c>
      <c r="M329" t="n">
        <v>5</v>
      </c>
      <c r="N329" t="n">
        <v>35.75</v>
      </c>
      <c r="O329" t="n">
        <v>22951.43</v>
      </c>
      <c r="P329" t="n">
        <v>49.33</v>
      </c>
      <c r="Q329" t="n">
        <v>203.66</v>
      </c>
      <c r="R329" t="n">
        <v>17.05</v>
      </c>
      <c r="S329" t="n">
        <v>13.05</v>
      </c>
      <c r="T329" t="n">
        <v>1697.08</v>
      </c>
      <c r="U329" t="n">
        <v>0.77</v>
      </c>
      <c r="V329" t="n">
        <v>0.9</v>
      </c>
      <c r="W329" t="n">
        <v>0.07000000000000001</v>
      </c>
      <c r="X329" t="n">
        <v>0.1</v>
      </c>
      <c r="Y329" t="n">
        <v>1</v>
      </c>
      <c r="Z329" t="n">
        <v>10</v>
      </c>
    </row>
    <row r="330">
      <c r="A330" t="n">
        <v>21</v>
      </c>
      <c r="B330" t="n">
        <v>90</v>
      </c>
      <c r="C330" t="inlineStr">
        <is>
          <t xml:space="preserve">CONCLUIDO	</t>
        </is>
      </c>
      <c r="D330" t="n">
        <v>14.6741</v>
      </c>
      <c r="E330" t="n">
        <v>6.81</v>
      </c>
      <c r="F330" t="n">
        <v>4.15</v>
      </c>
      <c r="G330" t="n">
        <v>35.53</v>
      </c>
      <c r="H330" t="n">
        <v>0.6</v>
      </c>
      <c r="I330" t="n">
        <v>7</v>
      </c>
      <c r="J330" t="n">
        <v>184.57</v>
      </c>
      <c r="K330" t="n">
        <v>52.44</v>
      </c>
      <c r="L330" t="n">
        <v>6.25</v>
      </c>
      <c r="M330" t="n">
        <v>5</v>
      </c>
      <c r="N330" t="n">
        <v>35.88</v>
      </c>
      <c r="O330" t="n">
        <v>22997.88</v>
      </c>
      <c r="P330" t="n">
        <v>49.26</v>
      </c>
      <c r="Q330" t="n">
        <v>203.56</v>
      </c>
      <c r="R330" t="n">
        <v>17.29</v>
      </c>
      <c r="S330" t="n">
        <v>13.05</v>
      </c>
      <c r="T330" t="n">
        <v>1813.14</v>
      </c>
      <c r="U330" t="n">
        <v>0.75</v>
      </c>
      <c r="V330" t="n">
        <v>0.9</v>
      </c>
      <c r="W330" t="n">
        <v>0.06</v>
      </c>
      <c r="X330" t="n">
        <v>0.1</v>
      </c>
      <c r="Y330" t="n">
        <v>1</v>
      </c>
      <c r="Z330" t="n">
        <v>10</v>
      </c>
    </row>
    <row r="331">
      <c r="A331" t="n">
        <v>22</v>
      </c>
      <c r="B331" t="n">
        <v>90</v>
      </c>
      <c r="C331" t="inlineStr">
        <is>
          <t xml:space="preserve">CONCLUIDO	</t>
        </is>
      </c>
      <c r="D331" t="n">
        <v>14.6282</v>
      </c>
      <c r="E331" t="n">
        <v>6.84</v>
      </c>
      <c r="F331" t="n">
        <v>4.17</v>
      </c>
      <c r="G331" t="n">
        <v>35.71</v>
      </c>
      <c r="H331" t="n">
        <v>0.62</v>
      </c>
      <c r="I331" t="n">
        <v>7</v>
      </c>
      <c r="J331" t="n">
        <v>184.95</v>
      </c>
      <c r="K331" t="n">
        <v>52.44</v>
      </c>
      <c r="L331" t="n">
        <v>6.5</v>
      </c>
      <c r="M331" t="n">
        <v>5</v>
      </c>
      <c r="N331" t="n">
        <v>36.01</v>
      </c>
      <c r="O331" t="n">
        <v>23044.38</v>
      </c>
      <c r="P331" t="n">
        <v>49.34</v>
      </c>
      <c r="Q331" t="n">
        <v>203.56</v>
      </c>
      <c r="R331" t="n">
        <v>17.97</v>
      </c>
      <c r="S331" t="n">
        <v>13.05</v>
      </c>
      <c r="T331" t="n">
        <v>2155.1</v>
      </c>
      <c r="U331" t="n">
        <v>0.73</v>
      </c>
      <c r="V331" t="n">
        <v>0.9</v>
      </c>
      <c r="W331" t="n">
        <v>0.07000000000000001</v>
      </c>
      <c r="X331" t="n">
        <v>0.13</v>
      </c>
      <c r="Y331" t="n">
        <v>1</v>
      </c>
      <c r="Z331" t="n">
        <v>10</v>
      </c>
    </row>
    <row r="332">
      <c r="A332" t="n">
        <v>23</v>
      </c>
      <c r="B332" t="n">
        <v>90</v>
      </c>
      <c r="C332" t="inlineStr">
        <is>
          <t xml:space="preserve">CONCLUIDO	</t>
        </is>
      </c>
      <c r="D332" t="n">
        <v>14.6264</v>
      </c>
      <c r="E332" t="n">
        <v>6.84</v>
      </c>
      <c r="F332" t="n">
        <v>4.17</v>
      </c>
      <c r="G332" t="n">
        <v>35.72</v>
      </c>
      <c r="H332" t="n">
        <v>0.65</v>
      </c>
      <c r="I332" t="n">
        <v>7</v>
      </c>
      <c r="J332" t="n">
        <v>185.33</v>
      </c>
      <c r="K332" t="n">
        <v>52.44</v>
      </c>
      <c r="L332" t="n">
        <v>6.75</v>
      </c>
      <c r="M332" t="n">
        <v>5</v>
      </c>
      <c r="N332" t="n">
        <v>36.13</v>
      </c>
      <c r="O332" t="n">
        <v>23090.91</v>
      </c>
      <c r="P332" t="n">
        <v>48.92</v>
      </c>
      <c r="Q332" t="n">
        <v>203.56</v>
      </c>
      <c r="R332" t="n">
        <v>18.04</v>
      </c>
      <c r="S332" t="n">
        <v>13.05</v>
      </c>
      <c r="T332" t="n">
        <v>2188.37</v>
      </c>
      <c r="U332" t="n">
        <v>0.72</v>
      </c>
      <c r="V332" t="n">
        <v>0.9</v>
      </c>
      <c r="W332" t="n">
        <v>0.07000000000000001</v>
      </c>
      <c r="X332" t="n">
        <v>0.13</v>
      </c>
      <c r="Y332" t="n">
        <v>1</v>
      </c>
      <c r="Z332" t="n">
        <v>10</v>
      </c>
    </row>
    <row r="333">
      <c r="A333" t="n">
        <v>24</v>
      </c>
      <c r="B333" t="n">
        <v>90</v>
      </c>
      <c r="C333" t="inlineStr">
        <is>
          <t xml:space="preserve">CONCLUIDO	</t>
        </is>
      </c>
      <c r="D333" t="n">
        <v>14.7589</v>
      </c>
      <c r="E333" t="n">
        <v>6.78</v>
      </c>
      <c r="F333" t="n">
        <v>4.14</v>
      </c>
      <c r="G333" t="n">
        <v>41.42</v>
      </c>
      <c r="H333" t="n">
        <v>0.67</v>
      </c>
      <c r="I333" t="n">
        <v>6</v>
      </c>
      <c r="J333" t="n">
        <v>185.7</v>
      </c>
      <c r="K333" t="n">
        <v>52.44</v>
      </c>
      <c r="L333" t="n">
        <v>7</v>
      </c>
      <c r="M333" t="n">
        <v>4</v>
      </c>
      <c r="N333" t="n">
        <v>36.26</v>
      </c>
      <c r="O333" t="n">
        <v>23137.49</v>
      </c>
      <c r="P333" t="n">
        <v>48.28</v>
      </c>
      <c r="Q333" t="n">
        <v>203.56</v>
      </c>
      <c r="R333" t="n">
        <v>17.2</v>
      </c>
      <c r="S333" t="n">
        <v>13.05</v>
      </c>
      <c r="T333" t="n">
        <v>1775.81</v>
      </c>
      <c r="U333" t="n">
        <v>0.76</v>
      </c>
      <c r="V333" t="n">
        <v>0.9</v>
      </c>
      <c r="W333" t="n">
        <v>0.06</v>
      </c>
      <c r="X333" t="n">
        <v>0.1</v>
      </c>
      <c r="Y333" t="n">
        <v>1</v>
      </c>
      <c r="Z333" t="n">
        <v>10</v>
      </c>
    </row>
    <row r="334">
      <c r="A334" t="n">
        <v>25</v>
      </c>
      <c r="B334" t="n">
        <v>90</v>
      </c>
      <c r="C334" t="inlineStr">
        <is>
          <t xml:space="preserve">CONCLUIDO	</t>
        </is>
      </c>
      <c r="D334" t="n">
        <v>14.7608</v>
      </c>
      <c r="E334" t="n">
        <v>6.77</v>
      </c>
      <c r="F334" t="n">
        <v>4.14</v>
      </c>
      <c r="G334" t="n">
        <v>41.41</v>
      </c>
      <c r="H334" t="n">
        <v>0.6899999999999999</v>
      </c>
      <c r="I334" t="n">
        <v>6</v>
      </c>
      <c r="J334" t="n">
        <v>186.08</v>
      </c>
      <c r="K334" t="n">
        <v>52.44</v>
      </c>
      <c r="L334" t="n">
        <v>7.25</v>
      </c>
      <c r="M334" t="n">
        <v>4</v>
      </c>
      <c r="N334" t="n">
        <v>36.39</v>
      </c>
      <c r="O334" t="n">
        <v>23184.11</v>
      </c>
      <c r="P334" t="n">
        <v>48.27</v>
      </c>
      <c r="Q334" t="n">
        <v>203.56</v>
      </c>
      <c r="R334" t="n">
        <v>17.16</v>
      </c>
      <c r="S334" t="n">
        <v>13.05</v>
      </c>
      <c r="T334" t="n">
        <v>1753.13</v>
      </c>
      <c r="U334" t="n">
        <v>0.76</v>
      </c>
      <c r="V334" t="n">
        <v>0.9</v>
      </c>
      <c r="W334" t="n">
        <v>0.06</v>
      </c>
      <c r="X334" t="n">
        <v>0.1</v>
      </c>
      <c r="Y334" t="n">
        <v>1</v>
      </c>
      <c r="Z334" t="n">
        <v>10</v>
      </c>
    </row>
    <row r="335">
      <c r="A335" t="n">
        <v>26</v>
      </c>
      <c r="B335" t="n">
        <v>90</v>
      </c>
      <c r="C335" t="inlineStr">
        <is>
          <t xml:space="preserve">CONCLUIDO	</t>
        </is>
      </c>
      <c r="D335" t="n">
        <v>14.7686</v>
      </c>
      <c r="E335" t="n">
        <v>6.77</v>
      </c>
      <c r="F335" t="n">
        <v>4.14</v>
      </c>
      <c r="G335" t="n">
        <v>41.37</v>
      </c>
      <c r="H335" t="n">
        <v>0.71</v>
      </c>
      <c r="I335" t="n">
        <v>6</v>
      </c>
      <c r="J335" t="n">
        <v>186.46</v>
      </c>
      <c r="K335" t="n">
        <v>52.44</v>
      </c>
      <c r="L335" t="n">
        <v>7.5</v>
      </c>
      <c r="M335" t="n">
        <v>4</v>
      </c>
      <c r="N335" t="n">
        <v>36.52</v>
      </c>
      <c r="O335" t="n">
        <v>23230.78</v>
      </c>
      <c r="P335" t="n">
        <v>48.19</v>
      </c>
      <c r="Q335" t="n">
        <v>203.56</v>
      </c>
      <c r="R335" t="n">
        <v>17.05</v>
      </c>
      <c r="S335" t="n">
        <v>13.05</v>
      </c>
      <c r="T335" t="n">
        <v>1697.55</v>
      </c>
      <c r="U335" t="n">
        <v>0.77</v>
      </c>
      <c r="V335" t="n">
        <v>0.9</v>
      </c>
      <c r="W335" t="n">
        <v>0.06</v>
      </c>
      <c r="X335" t="n">
        <v>0.1</v>
      </c>
      <c r="Y335" t="n">
        <v>1</v>
      </c>
      <c r="Z335" t="n">
        <v>10</v>
      </c>
    </row>
    <row r="336">
      <c r="A336" t="n">
        <v>27</v>
      </c>
      <c r="B336" t="n">
        <v>90</v>
      </c>
      <c r="C336" t="inlineStr">
        <is>
          <t xml:space="preserve">CONCLUIDO	</t>
        </is>
      </c>
      <c r="D336" t="n">
        <v>14.7899</v>
      </c>
      <c r="E336" t="n">
        <v>6.76</v>
      </c>
      <c r="F336" t="n">
        <v>4.13</v>
      </c>
      <c r="G336" t="n">
        <v>41.27</v>
      </c>
      <c r="H336" t="n">
        <v>0.74</v>
      </c>
      <c r="I336" t="n">
        <v>6</v>
      </c>
      <c r="J336" t="n">
        <v>186.84</v>
      </c>
      <c r="K336" t="n">
        <v>52.44</v>
      </c>
      <c r="L336" t="n">
        <v>7.75</v>
      </c>
      <c r="M336" t="n">
        <v>4</v>
      </c>
      <c r="N336" t="n">
        <v>36.65</v>
      </c>
      <c r="O336" t="n">
        <v>23277.49</v>
      </c>
      <c r="P336" t="n">
        <v>47.82</v>
      </c>
      <c r="Q336" t="n">
        <v>203.56</v>
      </c>
      <c r="R336" t="n">
        <v>16.57</v>
      </c>
      <c r="S336" t="n">
        <v>13.05</v>
      </c>
      <c r="T336" t="n">
        <v>1459.96</v>
      </c>
      <c r="U336" t="n">
        <v>0.79</v>
      </c>
      <c r="V336" t="n">
        <v>0.91</v>
      </c>
      <c r="W336" t="n">
        <v>0.07000000000000001</v>
      </c>
      <c r="X336" t="n">
        <v>0.09</v>
      </c>
      <c r="Y336" t="n">
        <v>1</v>
      </c>
      <c r="Z336" t="n">
        <v>10</v>
      </c>
    </row>
    <row r="337">
      <c r="A337" t="n">
        <v>28</v>
      </c>
      <c r="B337" t="n">
        <v>90</v>
      </c>
      <c r="C337" t="inlineStr">
        <is>
          <t xml:space="preserve">CONCLUIDO	</t>
        </is>
      </c>
      <c r="D337" t="n">
        <v>14.785</v>
      </c>
      <c r="E337" t="n">
        <v>6.76</v>
      </c>
      <c r="F337" t="n">
        <v>4.13</v>
      </c>
      <c r="G337" t="n">
        <v>41.3</v>
      </c>
      <c r="H337" t="n">
        <v>0.76</v>
      </c>
      <c r="I337" t="n">
        <v>6</v>
      </c>
      <c r="J337" t="n">
        <v>187.22</v>
      </c>
      <c r="K337" t="n">
        <v>52.44</v>
      </c>
      <c r="L337" t="n">
        <v>8</v>
      </c>
      <c r="M337" t="n">
        <v>4</v>
      </c>
      <c r="N337" t="n">
        <v>36.78</v>
      </c>
      <c r="O337" t="n">
        <v>23324.24</v>
      </c>
      <c r="P337" t="n">
        <v>47.38</v>
      </c>
      <c r="Q337" t="n">
        <v>203.56</v>
      </c>
      <c r="R337" t="n">
        <v>16.86</v>
      </c>
      <c r="S337" t="n">
        <v>13.05</v>
      </c>
      <c r="T337" t="n">
        <v>1603.26</v>
      </c>
      <c r="U337" t="n">
        <v>0.77</v>
      </c>
      <c r="V337" t="n">
        <v>0.9</v>
      </c>
      <c r="W337" t="n">
        <v>0.06</v>
      </c>
      <c r="X337" t="n">
        <v>0.09</v>
      </c>
      <c r="Y337" t="n">
        <v>1</v>
      </c>
      <c r="Z337" t="n">
        <v>10</v>
      </c>
    </row>
    <row r="338">
      <c r="A338" t="n">
        <v>29</v>
      </c>
      <c r="B338" t="n">
        <v>90</v>
      </c>
      <c r="C338" t="inlineStr">
        <is>
          <t xml:space="preserve">CONCLUIDO	</t>
        </is>
      </c>
      <c r="D338" t="n">
        <v>14.745</v>
      </c>
      <c r="E338" t="n">
        <v>6.78</v>
      </c>
      <c r="F338" t="n">
        <v>4.15</v>
      </c>
      <c r="G338" t="n">
        <v>41.48</v>
      </c>
      <c r="H338" t="n">
        <v>0.78</v>
      </c>
      <c r="I338" t="n">
        <v>6</v>
      </c>
      <c r="J338" t="n">
        <v>187.6</v>
      </c>
      <c r="K338" t="n">
        <v>52.44</v>
      </c>
      <c r="L338" t="n">
        <v>8.25</v>
      </c>
      <c r="M338" t="n">
        <v>4</v>
      </c>
      <c r="N338" t="n">
        <v>36.9</v>
      </c>
      <c r="O338" t="n">
        <v>23371.04</v>
      </c>
      <c r="P338" t="n">
        <v>47.24</v>
      </c>
      <c r="Q338" t="n">
        <v>203.57</v>
      </c>
      <c r="R338" t="n">
        <v>17.44</v>
      </c>
      <c r="S338" t="n">
        <v>13.05</v>
      </c>
      <c r="T338" t="n">
        <v>1893.64</v>
      </c>
      <c r="U338" t="n">
        <v>0.75</v>
      </c>
      <c r="V338" t="n">
        <v>0.9</v>
      </c>
      <c r="W338" t="n">
        <v>0.06</v>
      </c>
      <c r="X338" t="n">
        <v>0.11</v>
      </c>
      <c r="Y338" t="n">
        <v>1</v>
      </c>
      <c r="Z338" t="n">
        <v>10</v>
      </c>
    </row>
    <row r="339">
      <c r="A339" t="n">
        <v>30</v>
      </c>
      <c r="B339" t="n">
        <v>90</v>
      </c>
      <c r="C339" t="inlineStr">
        <is>
          <t xml:space="preserve">CONCLUIDO	</t>
        </is>
      </c>
      <c r="D339" t="n">
        <v>14.892</v>
      </c>
      <c r="E339" t="n">
        <v>6.72</v>
      </c>
      <c r="F339" t="n">
        <v>4.12</v>
      </c>
      <c r="G339" t="n">
        <v>49.4</v>
      </c>
      <c r="H339" t="n">
        <v>0.8</v>
      </c>
      <c r="I339" t="n">
        <v>5</v>
      </c>
      <c r="J339" t="n">
        <v>187.98</v>
      </c>
      <c r="K339" t="n">
        <v>52.44</v>
      </c>
      <c r="L339" t="n">
        <v>8.5</v>
      </c>
      <c r="M339" t="n">
        <v>3</v>
      </c>
      <c r="N339" t="n">
        <v>37.03</v>
      </c>
      <c r="O339" t="n">
        <v>23417.88</v>
      </c>
      <c r="P339" t="n">
        <v>46.64</v>
      </c>
      <c r="Q339" t="n">
        <v>203.58</v>
      </c>
      <c r="R339" t="n">
        <v>16.41</v>
      </c>
      <c r="S339" t="n">
        <v>13.05</v>
      </c>
      <c r="T339" t="n">
        <v>1383.16</v>
      </c>
      <c r="U339" t="n">
        <v>0.8</v>
      </c>
      <c r="V339" t="n">
        <v>0.91</v>
      </c>
      <c r="W339" t="n">
        <v>0.06</v>
      </c>
      <c r="X339" t="n">
        <v>0.08</v>
      </c>
      <c r="Y339" t="n">
        <v>1</v>
      </c>
      <c r="Z339" t="n">
        <v>10</v>
      </c>
    </row>
    <row r="340">
      <c r="A340" t="n">
        <v>31</v>
      </c>
      <c r="B340" t="n">
        <v>90</v>
      </c>
      <c r="C340" t="inlineStr">
        <is>
          <t xml:space="preserve">CONCLUIDO	</t>
        </is>
      </c>
      <c r="D340" t="n">
        <v>14.8779</v>
      </c>
      <c r="E340" t="n">
        <v>6.72</v>
      </c>
      <c r="F340" t="n">
        <v>4.12</v>
      </c>
      <c r="G340" t="n">
        <v>49.48</v>
      </c>
      <c r="H340" t="n">
        <v>0.82</v>
      </c>
      <c r="I340" t="n">
        <v>5</v>
      </c>
      <c r="J340" t="n">
        <v>188.36</v>
      </c>
      <c r="K340" t="n">
        <v>52.44</v>
      </c>
      <c r="L340" t="n">
        <v>8.75</v>
      </c>
      <c r="M340" t="n">
        <v>3</v>
      </c>
      <c r="N340" t="n">
        <v>37.16</v>
      </c>
      <c r="O340" t="n">
        <v>23464.76</v>
      </c>
      <c r="P340" t="n">
        <v>46.66</v>
      </c>
      <c r="Q340" t="n">
        <v>203.56</v>
      </c>
      <c r="R340" t="n">
        <v>16.6</v>
      </c>
      <c r="S340" t="n">
        <v>13.05</v>
      </c>
      <c r="T340" t="n">
        <v>1481.27</v>
      </c>
      <c r="U340" t="n">
        <v>0.79</v>
      </c>
      <c r="V340" t="n">
        <v>0.91</v>
      </c>
      <c r="W340" t="n">
        <v>0.06</v>
      </c>
      <c r="X340" t="n">
        <v>0.08</v>
      </c>
      <c r="Y340" t="n">
        <v>1</v>
      </c>
      <c r="Z340" t="n">
        <v>10</v>
      </c>
    </row>
    <row r="341">
      <c r="A341" t="n">
        <v>32</v>
      </c>
      <c r="B341" t="n">
        <v>90</v>
      </c>
      <c r="C341" t="inlineStr">
        <is>
          <t xml:space="preserve">CONCLUIDO	</t>
        </is>
      </c>
      <c r="D341" t="n">
        <v>14.8939</v>
      </c>
      <c r="E341" t="n">
        <v>6.71</v>
      </c>
      <c r="F341" t="n">
        <v>4.12</v>
      </c>
      <c r="G341" t="n">
        <v>49.39</v>
      </c>
      <c r="H341" t="n">
        <v>0.85</v>
      </c>
      <c r="I341" t="n">
        <v>5</v>
      </c>
      <c r="J341" t="n">
        <v>188.74</v>
      </c>
      <c r="K341" t="n">
        <v>52.44</v>
      </c>
      <c r="L341" t="n">
        <v>9</v>
      </c>
      <c r="M341" t="n">
        <v>3</v>
      </c>
      <c r="N341" t="n">
        <v>37.3</v>
      </c>
      <c r="O341" t="n">
        <v>23511.69</v>
      </c>
      <c r="P341" t="n">
        <v>46.66</v>
      </c>
      <c r="Q341" t="n">
        <v>203.58</v>
      </c>
      <c r="R341" t="n">
        <v>16.36</v>
      </c>
      <c r="S341" t="n">
        <v>13.05</v>
      </c>
      <c r="T341" t="n">
        <v>1360.06</v>
      </c>
      <c r="U341" t="n">
        <v>0.8</v>
      </c>
      <c r="V341" t="n">
        <v>0.91</v>
      </c>
      <c r="W341" t="n">
        <v>0.06</v>
      </c>
      <c r="X341" t="n">
        <v>0.08</v>
      </c>
      <c r="Y341" t="n">
        <v>1</v>
      </c>
      <c r="Z341" t="n">
        <v>10</v>
      </c>
    </row>
    <row r="342">
      <c r="A342" t="n">
        <v>33</v>
      </c>
      <c r="B342" t="n">
        <v>90</v>
      </c>
      <c r="C342" t="inlineStr">
        <is>
          <t xml:space="preserve">CONCLUIDO	</t>
        </is>
      </c>
      <c r="D342" t="n">
        <v>14.8963</v>
      </c>
      <c r="E342" t="n">
        <v>6.71</v>
      </c>
      <c r="F342" t="n">
        <v>4.11</v>
      </c>
      <c r="G342" t="n">
        <v>49.38</v>
      </c>
      <c r="H342" t="n">
        <v>0.87</v>
      </c>
      <c r="I342" t="n">
        <v>5</v>
      </c>
      <c r="J342" t="n">
        <v>189.12</v>
      </c>
      <c r="K342" t="n">
        <v>52.44</v>
      </c>
      <c r="L342" t="n">
        <v>9.25</v>
      </c>
      <c r="M342" t="n">
        <v>3</v>
      </c>
      <c r="N342" t="n">
        <v>37.43</v>
      </c>
      <c r="O342" t="n">
        <v>23558.67</v>
      </c>
      <c r="P342" t="n">
        <v>46.57</v>
      </c>
      <c r="Q342" t="n">
        <v>203.56</v>
      </c>
      <c r="R342" t="n">
        <v>16.3</v>
      </c>
      <c r="S342" t="n">
        <v>13.05</v>
      </c>
      <c r="T342" t="n">
        <v>1332.37</v>
      </c>
      <c r="U342" t="n">
        <v>0.8</v>
      </c>
      <c r="V342" t="n">
        <v>0.91</v>
      </c>
      <c r="W342" t="n">
        <v>0.06</v>
      </c>
      <c r="X342" t="n">
        <v>0.07000000000000001</v>
      </c>
      <c r="Y342" t="n">
        <v>1</v>
      </c>
      <c r="Z342" t="n">
        <v>10</v>
      </c>
    </row>
    <row r="343">
      <c r="A343" t="n">
        <v>34</v>
      </c>
      <c r="B343" t="n">
        <v>90</v>
      </c>
      <c r="C343" t="inlineStr">
        <is>
          <t xml:space="preserve">CONCLUIDO	</t>
        </is>
      </c>
      <c r="D343" t="n">
        <v>14.921</v>
      </c>
      <c r="E343" t="n">
        <v>6.7</v>
      </c>
      <c r="F343" t="n">
        <v>4.1</v>
      </c>
      <c r="G343" t="n">
        <v>49.24</v>
      </c>
      <c r="H343" t="n">
        <v>0.89</v>
      </c>
      <c r="I343" t="n">
        <v>5</v>
      </c>
      <c r="J343" t="n">
        <v>189.5</v>
      </c>
      <c r="K343" t="n">
        <v>52.44</v>
      </c>
      <c r="L343" t="n">
        <v>9.5</v>
      </c>
      <c r="M343" t="n">
        <v>3</v>
      </c>
      <c r="N343" t="n">
        <v>37.56</v>
      </c>
      <c r="O343" t="n">
        <v>23605.68</v>
      </c>
      <c r="P343" t="n">
        <v>46.13</v>
      </c>
      <c r="Q343" t="n">
        <v>203.57</v>
      </c>
      <c r="R343" t="n">
        <v>15.98</v>
      </c>
      <c r="S343" t="n">
        <v>13.05</v>
      </c>
      <c r="T343" t="n">
        <v>1169.33</v>
      </c>
      <c r="U343" t="n">
        <v>0.82</v>
      </c>
      <c r="V343" t="n">
        <v>0.91</v>
      </c>
      <c r="W343" t="n">
        <v>0.06</v>
      </c>
      <c r="X343" t="n">
        <v>0.06</v>
      </c>
      <c r="Y343" t="n">
        <v>1</v>
      </c>
      <c r="Z343" t="n">
        <v>10</v>
      </c>
    </row>
    <row r="344">
      <c r="A344" t="n">
        <v>35</v>
      </c>
      <c r="B344" t="n">
        <v>90</v>
      </c>
      <c r="C344" t="inlineStr">
        <is>
          <t xml:space="preserve">CONCLUIDO	</t>
        </is>
      </c>
      <c r="D344" t="n">
        <v>14.8699</v>
      </c>
      <c r="E344" t="n">
        <v>6.72</v>
      </c>
      <c r="F344" t="n">
        <v>4.13</v>
      </c>
      <c r="G344" t="n">
        <v>49.52</v>
      </c>
      <c r="H344" t="n">
        <v>0.91</v>
      </c>
      <c r="I344" t="n">
        <v>5</v>
      </c>
      <c r="J344" t="n">
        <v>189.88</v>
      </c>
      <c r="K344" t="n">
        <v>52.44</v>
      </c>
      <c r="L344" t="n">
        <v>9.75</v>
      </c>
      <c r="M344" t="n">
        <v>3</v>
      </c>
      <c r="N344" t="n">
        <v>37.69</v>
      </c>
      <c r="O344" t="n">
        <v>23652.75</v>
      </c>
      <c r="P344" t="n">
        <v>46</v>
      </c>
      <c r="Q344" t="n">
        <v>203.56</v>
      </c>
      <c r="R344" t="n">
        <v>16.81</v>
      </c>
      <c r="S344" t="n">
        <v>13.05</v>
      </c>
      <c r="T344" t="n">
        <v>1583.62</v>
      </c>
      <c r="U344" t="n">
        <v>0.78</v>
      </c>
      <c r="V344" t="n">
        <v>0.91</v>
      </c>
      <c r="W344" t="n">
        <v>0.06</v>
      </c>
      <c r="X344" t="n">
        <v>0.09</v>
      </c>
      <c r="Y344" t="n">
        <v>1</v>
      </c>
      <c r="Z344" t="n">
        <v>10</v>
      </c>
    </row>
    <row r="345">
      <c r="A345" t="n">
        <v>36</v>
      </c>
      <c r="B345" t="n">
        <v>90</v>
      </c>
      <c r="C345" t="inlineStr">
        <is>
          <t xml:space="preserve">CONCLUIDO	</t>
        </is>
      </c>
      <c r="D345" t="n">
        <v>14.8773</v>
      </c>
      <c r="E345" t="n">
        <v>6.72</v>
      </c>
      <c r="F345" t="n">
        <v>4.12</v>
      </c>
      <c r="G345" t="n">
        <v>49.48</v>
      </c>
      <c r="H345" t="n">
        <v>0.93</v>
      </c>
      <c r="I345" t="n">
        <v>5</v>
      </c>
      <c r="J345" t="n">
        <v>190.26</v>
      </c>
      <c r="K345" t="n">
        <v>52.44</v>
      </c>
      <c r="L345" t="n">
        <v>10</v>
      </c>
      <c r="M345" t="n">
        <v>3</v>
      </c>
      <c r="N345" t="n">
        <v>37.82</v>
      </c>
      <c r="O345" t="n">
        <v>23699.85</v>
      </c>
      <c r="P345" t="n">
        <v>45.64</v>
      </c>
      <c r="Q345" t="n">
        <v>203.56</v>
      </c>
      <c r="R345" t="n">
        <v>16.6</v>
      </c>
      <c r="S345" t="n">
        <v>13.05</v>
      </c>
      <c r="T345" t="n">
        <v>1481.68</v>
      </c>
      <c r="U345" t="n">
        <v>0.79</v>
      </c>
      <c r="V345" t="n">
        <v>0.91</v>
      </c>
      <c r="W345" t="n">
        <v>0.06</v>
      </c>
      <c r="X345" t="n">
        <v>0.08</v>
      </c>
      <c r="Y345" t="n">
        <v>1</v>
      </c>
      <c r="Z345" t="n">
        <v>10</v>
      </c>
    </row>
    <row r="346">
      <c r="A346" t="n">
        <v>37</v>
      </c>
      <c r="B346" t="n">
        <v>90</v>
      </c>
      <c r="C346" t="inlineStr">
        <is>
          <t xml:space="preserve">CONCLUIDO	</t>
        </is>
      </c>
      <c r="D346" t="n">
        <v>14.8668</v>
      </c>
      <c r="E346" t="n">
        <v>6.73</v>
      </c>
      <c r="F346" t="n">
        <v>4.13</v>
      </c>
      <c r="G346" t="n">
        <v>49.54</v>
      </c>
      <c r="H346" t="n">
        <v>0.95</v>
      </c>
      <c r="I346" t="n">
        <v>5</v>
      </c>
      <c r="J346" t="n">
        <v>190.65</v>
      </c>
      <c r="K346" t="n">
        <v>52.44</v>
      </c>
      <c r="L346" t="n">
        <v>10.25</v>
      </c>
      <c r="M346" t="n">
        <v>3</v>
      </c>
      <c r="N346" t="n">
        <v>37.95</v>
      </c>
      <c r="O346" t="n">
        <v>23747</v>
      </c>
      <c r="P346" t="n">
        <v>45.18</v>
      </c>
      <c r="Q346" t="n">
        <v>203.56</v>
      </c>
      <c r="R346" t="n">
        <v>16.81</v>
      </c>
      <c r="S346" t="n">
        <v>13.05</v>
      </c>
      <c r="T346" t="n">
        <v>1584.98</v>
      </c>
      <c r="U346" t="n">
        <v>0.78</v>
      </c>
      <c r="V346" t="n">
        <v>0.91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38</v>
      </c>
      <c r="B347" t="n">
        <v>90</v>
      </c>
      <c r="C347" t="inlineStr">
        <is>
          <t xml:space="preserve">CONCLUIDO	</t>
        </is>
      </c>
      <c r="D347" t="n">
        <v>14.8773</v>
      </c>
      <c r="E347" t="n">
        <v>6.72</v>
      </c>
      <c r="F347" t="n">
        <v>4.12</v>
      </c>
      <c r="G347" t="n">
        <v>49.48</v>
      </c>
      <c r="H347" t="n">
        <v>0.98</v>
      </c>
      <c r="I347" t="n">
        <v>5</v>
      </c>
      <c r="J347" t="n">
        <v>191.03</v>
      </c>
      <c r="K347" t="n">
        <v>52.44</v>
      </c>
      <c r="L347" t="n">
        <v>10.5</v>
      </c>
      <c r="M347" t="n">
        <v>3</v>
      </c>
      <c r="N347" t="n">
        <v>38.09</v>
      </c>
      <c r="O347" t="n">
        <v>23794.2</v>
      </c>
      <c r="P347" t="n">
        <v>44.67</v>
      </c>
      <c r="Q347" t="n">
        <v>203.56</v>
      </c>
      <c r="R347" t="n">
        <v>16.63</v>
      </c>
      <c r="S347" t="n">
        <v>13.05</v>
      </c>
      <c r="T347" t="n">
        <v>1495.35</v>
      </c>
      <c r="U347" t="n">
        <v>0.78</v>
      </c>
      <c r="V347" t="n">
        <v>0.91</v>
      </c>
      <c r="W347" t="n">
        <v>0.06</v>
      </c>
      <c r="X347" t="n">
        <v>0.08</v>
      </c>
      <c r="Y347" t="n">
        <v>1</v>
      </c>
      <c r="Z347" t="n">
        <v>10</v>
      </c>
    </row>
    <row r="348">
      <c r="A348" t="n">
        <v>39</v>
      </c>
      <c r="B348" t="n">
        <v>90</v>
      </c>
      <c r="C348" t="inlineStr">
        <is>
          <t xml:space="preserve">CONCLUIDO	</t>
        </is>
      </c>
      <c r="D348" t="n">
        <v>15.0407</v>
      </c>
      <c r="E348" t="n">
        <v>6.65</v>
      </c>
      <c r="F348" t="n">
        <v>4.09</v>
      </c>
      <c r="G348" t="n">
        <v>61.29</v>
      </c>
      <c r="H348" t="n">
        <v>1</v>
      </c>
      <c r="I348" t="n">
        <v>4</v>
      </c>
      <c r="J348" t="n">
        <v>191.41</v>
      </c>
      <c r="K348" t="n">
        <v>52.44</v>
      </c>
      <c r="L348" t="n">
        <v>10.75</v>
      </c>
      <c r="M348" t="n">
        <v>2</v>
      </c>
      <c r="N348" t="n">
        <v>38.22</v>
      </c>
      <c r="O348" t="n">
        <v>23841.44</v>
      </c>
      <c r="P348" t="n">
        <v>43.97</v>
      </c>
      <c r="Q348" t="n">
        <v>203.56</v>
      </c>
      <c r="R348" t="n">
        <v>15.31</v>
      </c>
      <c r="S348" t="n">
        <v>13.05</v>
      </c>
      <c r="T348" t="n">
        <v>840.88</v>
      </c>
      <c r="U348" t="n">
        <v>0.85</v>
      </c>
      <c r="V348" t="n">
        <v>0.91</v>
      </c>
      <c r="W348" t="n">
        <v>0.06</v>
      </c>
      <c r="X348" t="n">
        <v>0.05</v>
      </c>
      <c r="Y348" t="n">
        <v>1</v>
      </c>
      <c r="Z348" t="n">
        <v>10</v>
      </c>
    </row>
    <row r="349">
      <c r="A349" t="n">
        <v>40</v>
      </c>
      <c r="B349" t="n">
        <v>90</v>
      </c>
      <c r="C349" t="inlineStr">
        <is>
          <t xml:space="preserve">CONCLUIDO	</t>
        </is>
      </c>
      <c r="D349" t="n">
        <v>15.0357</v>
      </c>
      <c r="E349" t="n">
        <v>6.65</v>
      </c>
      <c r="F349" t="n">
        <v>4.09</v>
      </c>
      <c r="G349" t="n">
        <v>61.32</v>
      </c>
      <c r="H349" t="n">
        <v>1.02</v>
      </c>
      <c r="I349" t="n">
        <v>4</v>
      </c>
      <c r="J349" t="n">
        <v>191.79</v>
      </c>
      <c r="K349" t="n">
        <v>52.44</v>
      </c>
      <c r="L349" t="n">
        <v>11</v>
      </c>
      <c r="M349" t="n">
        <v>2</v>
      </c>
      <c r="N349" t="n">
        <v>38.35</v>
      </c>
      <c r="O349" t="n">
        <v>23888.73</v>
      </c>
      <c r="P349" t="n">
        <v>43.84</v>
      </c>
      <c r="Q349" t="n">
        <v>203.56</v>
      </c>
      <c r="R349" t="n">
        <v>15.51</v>
      </c>
      <c r="S349" t="n">
        <v>13.05</v>
      </c>
      <c r="T349" t="n">
        <v>940.98</v>
      </c>
      <c r="U349" t="n">
        <v>0.84</v>
      </c>
      <c r="V349" t="n">
        <v>0.91</v>
      </c>
      <c r="W349" t="n">
        <v>0.06</v>
      </c>
      <c r="X349" t="n">
        <v>0.05</v>
      </c>
      <c r="Y349" t="n">
        <v>1</v>
      </c>
      <c r="Z349" t="n">
        <v>10</v>
      </c>
    </row>
    <row r="350">
      <c r="A350" t="n">
        <v>41</v>
      </c>
      <c r="B350" t="n">
        <v>90</v>
      </c>
      <c r="C350" t="inlineStr">
        <is>
          <t xml:space="preserve">CONCLUIDO	</t>
        </is>
      </c>
      <c r="D350" t="n">
        <v>15.0113</v>
      </c>
      <c r="E350" t="n">
        <v>6.66</v>
      </c>
      <c r="F350" t="n">
        <v>4.1</v>
      </c>
      <c r="G350" t="n">
        <v>61.48</v>
      </c>
      <c r="H350" t="n">
        <v>1.04</v>
      </c>
      <c r="I350" t="n">
        <v>4</v>
      </c>
      <c r="J350" t="n">
        <v>192.18</v>
      </c>
      <c r="K350" t="n">
        <v>52.44</v>
      </c>
      <c r="L350" t="n">
        <v>11.25</v>
      </c>
      <c r="M350" t="n">
        <v>2</v>
      </c>
      <c r="N350" t="n">
        <v>38.49</v>
      </c>
      <c r="O350" t="n">
        <v>23936.06</v>
      </c>
      <c r="P350" t="n">
        <v>43.85</v>
      </c>
      <c r="Q350" t="n">
        <v>203.56</v>
      </c>
      <c r="R350" t="n">
        <v>15.86</v>
      </c>
      <c r="S350" t="n">
        <v>13.05</v>
      </c>
      <c r="T350" t="n">
        <v>1115.53</v>
      </c>
      <c r="U350" t="n">
        <v>0.82</v>
      </c>
      <c r="V350" t="n">
        <v>0.91</v>
      </c>
      <c r="W350" t="n">
        <v>0.06</v>
      </c>
      <c r="X350" t="n">
        <v>0.06</v>
      </c>
      <c r="Y350" t="n">
        <v>1</v>
      </c>
      <c r="Z350" t="n">
        <v>10</v>
      </c>
    </row>
    <row r="351">
      <c r="A351" t="n">
        <v>42</v>
      </c>
      <c r="B351" t="n">
        <v>90</v>
      </c>
      <c r="C351" t="inlineStr">
        <is>
          <t xml:space="preserve">CONCLUIDO	</t>
        </is>
      </c>
      <c r="D351" t="n">
        <v>15.0131</v>
      </c>
      <c r="E351" t="n">
        <v>6.66</v>
      </c>
      <c r="F351" t="n">
        <v>4.1</v>
      </c>
      <c r="G351" t="n">
        <v>61.47</v>
      </c>
      <c r="H351" t="n">
        <v>1.06</v>
      </c>
      <c r="I351" t="n">
        <v>4</v>
      </c>
      <c r="J351" t="n">
        <v>192.56</v>
      </c>
      <c r="K351" t="n">
        <v>52.44</v>
      </c>
      <c r="L351" t="n">
        <v>11.5</v>
      </c>
      <c r="M351" t="n">
        <v>2</v>
      </c>
      <c r="N351" t="n">
        <v>38.62</v>
      </c>
      <c r="O351" t="n">
        <v>23983.44</v>
      </c>
      <c r="P351" t="n">
        <v>43.62</v>
      </c>
      <c r="Q351" t="n">
        <v>203.56</v>
      </c>
      <c r="R351" t="n">
        <v>15.87</v>
      </c>
      <c r="S351" t="n">
        <v>13.05</v>
      </c>
      <c r="T351" t="n">
        <v>1121.85</v>
      </c>
      <c r="U351" t="n">
        <v>0.82</v>
      </c>
      <c r="V351" t="n">
        <v>0.91</v>
      </c>
      <c r="W351" t="n">
        <v>0.06</v>
      </c>
      <c r="X351" t="n">
        <v>0.06</v>
      </c>
      <c r="Y351" t="n">
        <v>1</v>
      </c>
      <c r="Z351" t="n">
        <v>10</v>
      </c>
    </row>
    <row r="352">
      <c r="A352" t="n">
        <v>43</v>
      </c>
      <c r="B352" t="n">
        <v>90</v>
      </c>
      <c r="C352" t="inlineStr">
        <is>
          <t xml:space="preserve">CONCLUIDO	</t>
        </is>
      </c>
      <c r="D352" t="n">
        <v>15.0069</v>
      </c>
      <c r="E352" t="n">
        <v>6.66</v>
      </c>
      <c r="F352" t="n">
        <v>4.1</v>
      </c>
      <c r="G352" t="n">
        <v>61.51</v>
      </c>
      <c r="H352" t="n">
        <v>1.08</v>
      </c>
      <c r="I352" t="n">
        <v>4</v>
      </c>
      <c r="J352" t="n">
        <v>192.95</v>
      </c>
      <c r="K352" t="n">
        <v>52.44</v>
      </c>
      <c r="L352" t="n">
        <v>11.75</v>
      </c>
      <c r="M352" t="n">
        <v>2</v>
      </c>
      <c r="N352" t="n">
        <v>38.75</v>
      </c>
      <c r="O352" t="n">
        <v>24030.86</v>
      </c>
      <c r="P352" t="n">
        <v>43.48</v>
      </c>
      <c r="Q352" t="n">
        <v>203.56</v>
      </c>
      <c r="R352" t="n">
        <v>15.9</v>
      </c>
      <c r="S352" t="n">
        <v>13.05</v>
      </c>
      <c r="T352" t="n">
        <v>1136.38</v>
      </c>
      <c r="U352" t="n">
        <v>0.82</v>
      </c>
      <c r="V352" t="n">
        <v>0.91</v>
      </c>
      <c r="W352" t="n">
        <v>0.06</v>
      </c>
      <c r="X352" t="n">
        <v>0.06</v>
      </c>
      <c r="Y352" t="n">
        <v>1</v>
      </c>
      <c r="Z352" t="n">
        <v>10</v>
      </c>
    </row>
    <row r="353">
      <c r="A353" t="n">
        <v>44</v>
      </c>
      <c r="B353" t="n">
        <v>90</v>
      </c>
      <c r="C353" t="inlineStr">
        <is>
          <t xml:space="preserve">CONCLUIDO	</t>
        </is>
      </c>
      <c r="D353" t="n">
        <v>15.0301</v>
      </c>
      <c r="E353" t="n">
        <v>6.65</v>
      </c>
      <c r="F353" t="n">
        <v>4.09</v>
      </c>
      <c r="G353" t="n">
        <v>61.36</v>
      </c>
      <c r="H353" t="n">
        <v>1.1</v>
      </c>
      <c r="I353" t="n">
        <v>4</v>
      </c>
      <c r="J353" t="n">
        <v>193.33</v>
      </c>
      <c r="K353" t="n">
        <v>52.44</v>
      </c>
      <c r="L353" t="n">
        <v>12</v>
      </c>
      <c r="M353" t="n">
        <v>2</v>
      </c>
      <c r="N353" t="n">
        <v>38.89</v>
      </c>
      <c r="O353" t="n">
        <v>24078.33</v>
      </c>
      <c r="P353" t="n">
        <v>43.09</v>
      </c>
      <c r="Q353" t="n">
        <v>203.56</v>
      </c>
      <c r="R353" t="n">
        <v>15.52</v>
      </c>
      <c r="S353" t="n">
        <v>13.05</v>
      </c>
      <c r="T353" t="n">
        <v>942.6</v>
      </c>
      <c r="U353" t="n">
        <v>0.84</v>
      </c>
      <c r="V353" t="n">
        <v>0.91</v>
      </c>
      <c r="W353" t="n">
        <v>0.06</v>
      </c>
      <c r="X353" t="n">
        <v>0.05</v>
      </c>
      <c r="Y353" t="n">
        <v>1</v>
      </c>
      <c r="Z353" t="n">
        <v>10</v>
      </c>
    </row>
    <row r="354">
      <c r="A354" t="n">
        <v>45</v>
      </c>
      <c r="B354" t="n">
        <v>90</v>
      </c>
      <c r="C354" t="inlineStr">
        <is>
          <t xml:space="preserve">CONCLUIDO	</t>
        </is>
      </c>
      <c r="D354" t="n">
        <v>15.0313</v>
      </c>
      <c r="E354" t="n">
        <v>6.65</v>
      </c>
      <c r="F354" t="n">
        <v>4.09</v>
      </c>
      <c r="G354" t="n">
        <v>61.35</v>
      </c>
      <c r="H354" t="n">
        <v>1.12</v>
      </c>
      <c r="I354" t="n">
        <v>4</v>
      </c>
      <c r="J354" t="n">
        <v>193.72</v>
      </c>
      <c r="K354" t="n">
        <v>52.44</v>
      </c>
      <c r="L354" t="n">
        <v>12.25</v>
      </c>
      <c r="M354" t="n">
        <v>2</v>
      </c>
      <c r="N354" t="n">
        <v>39.02</v>
      </c>
      <c r="O354" t="n">
        <v>24125.85</v>
      </c>
      <c r="P354" t="n">
        <v>42.74</v>
      </c>
      <c r="Q354" t="n">
        <v>203.56</v>
      </c>
      <c r="R354" t="n">
        <v>15.58</v>
      </c>
      <c r="S354" t="n">
        <v>13.05</v>
      </c>
      <c r="T354" t="n">
        <v>973.41</v>
      </c>
      <c r="U354" t="n">
        <v>0.84</v>
      </c>
      <c r="V354" t="n">
        <v>0.91</v>
      </c>
      <c r="W354" t="n">
        <v>0.06</v>
      </c>
      <c r="X354" t="n">
        <v>0.05</v>
      </c>
      <c r="Y354" t="n">
        <v>1</v>
      </c>
      <c r="Z354" t="n">
        <v>10</v>
      </c>
    </row>
    <row r="355">
      <c r="A355" t="n">
        <v>46</v>
      </c>
      <c r="B355" t="n">
        <v>90</v>
      </c>
      <c r="C355" t="inlineStr">
        <is>
          <t xml:space="preserve">CONCLUIDO	</t>
        </is>
      </c>
      <c r="D355" t="n">
        <v>15.0031</v>
      </c>
      <c r="E355" t="n">
        <v>6.67</v>
      </c>
      <c r="F355" t="n">
        <v>4.1</v>
      </c>
      <c r="G355" t="n">
        <v>61.54</v>
      </c>
      <c r="H355" t="n">
        <v>1.14</v>
      </c>
      <c r="I355" t="n">
        <v>4</v>
      </c>
      <c r="J355" t="n">
        <v>194.1</v>
      </c>
      <c r="K355" t="n">
        <v>52.44</v>
      </c>
      <c r="L355" t="n">
        <v>12.5</v>
      </c>
      <c r="M355" t="n">
        <v>2</v>
      </c>
      <c r="N355" t="n">
        <v>39.16</v>
      </c>
      <c r="O355" t="n">
        <v>24173.41</v>
      </c>
      <c r="P355" t="n">
        <v>42.92</v>
      </c>
      <c r="Q355" t="n">
        <v>203.56</v>
      </c>
      <c r="R355" t="n">
        <v>16.01</v>
      </c>
      <c r="S355" t="n">
        <v>13.05</v>
      </c>
      <c r="T355" t="n">
        <v>1189.9</v>
      </c>
      <c r="U355" t="n">
        <v>0.82</v>
      </c>
      <c r="V355" t="n">
        <v>0.91</v>
      </c>
      <c r="W355" t="n">
        <v>0.06</v>
      </c>
      <c r="X355" t="n">
        <v>0.06</v>
      </c>
      <c r="Y355" t="n">
        <v>1</v>
      </c>
      <c r="Z355" t="n">
        <v>10</v>
      </c>
    </row>
    <row r="356">
      <c r="A356" t="n">
        <v>47</v>
      </c>
      <c r="B356" t="n">
        <v>90</v>
      </c>
      <c r="C356" t="inlineStr">
        <is>
          <t xml:space="preserve">CONCLUIDO	</t>
        </is>
      </c>
      <c r="D356" t="n">
        <v>14.9994</v>
      </c>
      <c r="E356" t="n">
        <v>6.67</v>
      </c>
      <c r="F356" t="n">
        <v>4.1</v>
      </c>
      <c r="G356" t="n">
        <v>61.56</v>
      </c>
      <c r="H356" t="n">
        <v>1.16</v>
      </c>
      <c r="I356" t="n">
        <v>4</v>
      </c>
      <c r="J356" t="n">
        <v>194.49</v>
      </c>
      <c r="K356" t="n">
        <v>52.44</v>
      </c>
      <c r="L356" t="n">
        <v>12.75</v>
      </c>
      <c r="M356" t="n">
        <v>1</v>
      </c>
      <c r="N356" t="n">
        <v>39.3</v>
      </c>
      <c r="O356" t="n">
        <v>24221.02</v>
      </c>
      <c r="P356" t="n">
        <v>42.35</v>
      </c>
      <c r="Q356" t="n">
        <v>203.57</v>
      </c>
      <c r="R356" t="n">
        <v>15.98</v>
      </c>
      <c r="S356" t="n">
        <v>13.05</v>
      </c>
      <c r="T356" t="n">
        <v>1176.69</v>
      </c>
      <c r="U356" t="n">
        <v>0.82</v>
      </c>
      <c r="V356" t="n">
        <v>0.91</v>
      </c>
      <c r="W356" t="n">
        <v>0.06</v>
      </c>
      <c r="X356" t="n">
        <v>0.06</v>
      </c>
      <c r="Y356" t="n">
        <v>1</v>
      </c>
      <c r="Z356" t="n">
        <v>10</v>
      </c>
    </row>
    <row r="357">
      <c r="A357" t="n">
        <v>48</v>
      </c>
      <c r="B357" t="n">
        <v>90</v>
      </c>
      <c r="C357" t="inlineStr">
        <is>
          <t xml:space="preserve">CONCLUIDO	</t>
        </is>
      </c>
      <c r="D357" t="n">
        <v>14.9994</v>
      </c>
      <c r="E357" t="n">
        <v>6.67</v>
      </c>
      <c r="F357" t="n">
        <v>4.1</v>
      </c>
      <c r="G357" t="n">
        <v>61.56</v>
      </c>
      <c r="H357" t="n">
        <v>1.18</v>
      </c>
      <c r="I357" t="n">
        <v>4</v>
      </c>
      <c r="J357" t="n">
        <v>194.88</v>
      </c>
      <c r="K357" t="n">
        <v>52.44</v>
      </c>
      <c r="L357" t="n">
        <v>13</v>
      </c>
      <c r="M357" t="n">
        <v>0</v>
      </c>
      <c r="N357" t="n">
        <v>39.43</v>
      </c>
      <c r="O357" t="n">
        <v>24268.67</v>
      </c>
      <c r="P357" t="n">
        <v>42.25</v>
      </c>
      <c r="Q357" t="n">
        <v>203.57</v>
      </c>
      <c r="R357" t="n">
        <v>15.99</v>
      </c>
      <c r="S357" t="n">
        <v>13.05</v>
      </c>
      <c r="T357" t="n">
        <v>1178.22</v>
      </c>
      <c r="U357" t="n">
        <v>0.82</v>
      </c>
      <c r="V357" t="n">
        <v>0.91</v>
      </c>
      <c r="W357" t="n">
        <v>0.06</v>
      </c>
      <c r="X357" t="n">
        <v>0.06</v>
      </c>
      <c r="Y357" t="n">
        <v>1</v>
      </c>
      <c r="Z357" t="n">
        <v>10</v>
      </c>
    </row>
    <row r="358">
      <c r="A358" t="n">
        <v>0</v>
      </c>
      <c r="B358" t="n">
        <v>110</v>
      </c>
      <c r="C358" t="inlineStr">
        <is>
          <t xml:space="preserve">CONCLUIDO	</t>
        </is>
      </c>
      <c r="D358" t="n">
        <v>9.850899999999999</v>
      </c>
      <c r="E358" t="n">
        <v>10.15</v>
      </c>
      <c r="F358" t="n">
        <v>5.17</v>
      </c>
      <c r="G358" t="n">
        <v>5.54</v>
      </c>
      <c r="H358" t="n">
        <v>0.08</v>
      </c>
      <c r="I358" t="n">
        <v>56</v>
      </c>
      <c r="J358" t="n">
        <v>213.37</v>
      </c>
      <c r="K358" t="n">
        <v>56.13</v>
      </c>
      <c r="L358" t="n">
        <v>1</v>
      </c>
      <c r="M358" t="n">
        <v>54</v>
      </c>
      <c r="N358" t="n">
        <v>46.25</v>
      </c>
      <c r="O358" t="n">
        <v>26550.29</v>
      </c>
      <c r="P358" t="n">
        <v>75.83</v>
      </c>
      <c r="Q358" t="n">
        <v>203.62</v>
      </c>
      <c r="R358" t="n">
        <v>49.5</v>
      </c>
      <c r="S358" t="n">
        <v>13.05</v>
      </c>
      <c r="T358" t="n">
        <v>17673.73</v>
      </c>
      <c r="U358" t="n">
        <v>0.26</v>
      </c>
      <c r="V358" t="n">
        <v>0.72</v>
      </c>
      <c r="W358" t="n">
        <v>0.14</v>
      </c>
      <c r="X358" t="n">
        <v>1.13</v>
      </c>
      <c r="Y358" t="n">
        <v>1</v>
      </c>
      <c r="Z358" t="n">
        <v>10</v>
      </c>
    </row>
    <row r="359">
      <c r="A359" t="n">
        <v>1</v>
      </c>
      <c r="B359" t="n">
        <v>110</v>
      </c>
      <c r="C359" t="inlineStr">
        <is>
          <t xml:space="preserve">CONCLUIDO	</t>
        </is>
      </c>
      <c r="D359" t="n">
        <v>10.7927</v>
      </c>
      <c r="E359" t="n">
        <v>9.27</v>
      </c>
      <c r="F359" t="n">
        <v>4.88</v>
      </c>
      <c r="G359" t="n">
        <v>6.97</v>
      </c>
      <c r="H359" t="n">
        <v>0.1</v>
      </c>
      <c r="I359" t="n">
        <v>42</v>
      </c>
      <c r="J359" t="n">
        <v>213.78</v>
      </c>
      <c r="K359" t="n">
        <v>56.13</v>
      </c>
      <c r="L359" t="n">
        <v>1.25</v>
      </c>
      <c r="M359" t="n">
        <v>40</v>
      </c>
      <c r="N359" t="n">
        <v>46.4</v>
      </c>
      <c r="O359" t="n">
        <v>26600.32</v>
      </c>
      <c r="P359" t="n">
        <v>71.29000000000001</v>
      </c>
      <c r="Q359" t="n">
        <v>203.63</v>
      </c>
      <c r="R359" t="n">
        <v>40.15</v>
      </c>
      <c r="S359" t="n">
        <v>13.05</v>
      </c>
      <c r="T359" t="n">
        <v>13069.16</v>
      </c>
      <c r="U359" t="n">
        <v>0.33</v>
      </c>
      <c r="V359" t="n">
        <v>0.77</v>
      </c>
      <c r="W359" t="n">
        <v>0.12</v>
      </c>
      <c r="X359" t="n">
        <v>0.84</v>
      </c>
      <c r="Y359" t="n">
        <v>1</v>
      </c>
      <c r="Z359" t="n">
        <v>10</v>
      </c>
    </row>
    <row r="360">
      <c r="A360" t="n">
        <v>2</v>
      </c>
      <c r="B360" t="n">
        <v>110</v>
      </c>
      <c r="C360" t="inlineStr">
        <is>
          <t xml:space="preserve">CONCLUIDO	</t>
        </is>
      </c>
      <c r="D360" t="n">
        <v>11.4188</v>
      </c>
      <c r="E360" t="n">
        <v>8.76</v>
      </c>
      <c r="F360" t="n">
        <v>4.71</v>
      </c>
      <c r="G360" t="n">
        <v>8.31</v>
      </c>
      <c r="H360" t="n">
        <v>0.12</v>
      </c>
      <c r="I360" t="n">
        <v>34</v>
      </c>
      <c r="J360" t="n">
        <v>214.19</v>
      </c>
      <c r="K360" t="n">
        <v>56.13</v>
      </c>
      <c r="L360" t="n">
        <v>1.5</v>
      </c>
      <c r="M360" t="n">
        <v>32</v>
      </c>
      <c r="N360" t="n">
        <v>46.56</v>
      </c>
      <c r="O360" t="n">
        <v>26650.41</v>
      </c>
      <c r="P360" t="n">
        <v>68.59999999999999</v>
      </c>
      <c r="Q360" t="n">
        <v>203.71</v>
      </c>
      <c r="R360" t="n">
        <v>34.87</v>
      </c>
      <c r="S360" t="n">
        <v>13.05</v>
      </c>
      <c r="T360" t="n">
        <v>10467.74</v>
      </c>
      <c r="U360" t="n">
        <v>0.37</v>
      </c>
      <c r="V360" t="n">
        <v>0.79</v>
      </c>
      <c r="W360" t="n">
        <v>0.11</v>
      </c>
      <c r="X360" t="n">
        <v>0.67</v>
      </c>
      <c r="Y360" t="n">
        <v>1</v>
      </c>
      <c r="Z360" t="n">
        <v>10</v>
      </c>
    </row>
    <row r="361">
      <c r="A361" t="n">
        <v>3</v>
      </c>
      <c r="B361" t="n">
        <v>110</v>
      </c>
      <c r="C361" t="inlineStr">
        <is>
          <t xml:space="preserve">CONCLUIDO	</t>
        </is>
      </c>
      <c r="D361" t="n">
        <v>11.8452</v>
      </c>
      <c r="E361" t="n">
        <v>8.44</v>
      </c>
      <c r="F361" t="n">
        <v>4.61</v>
      </c>
      <c r="G361" t="n">
        <v>9.529999999999999</v>
      </c>
      <c r="H361" t="n">
        <v>0.14</v>
      </c>
      <c r="I361" t="n">
        <v>29</v>
      </c>
      <c r="J361" t="n">
        <v>214.59</v>
      </c>
      <c r="K361" t="n">
        <v>56.13</v>
      </c>
      <c r="L361" t="n">
        <v>1.75</v>
      </c>
      <c r="M361" t="n">
        <v>27</v>
      </c>
      <c r="N361" t="n">
        <v>46.72</v>
      </c>
      <c r="O361" t="n">
        <v>26700.55</v>
      </c>
      <c r="P361" t="n">
        <v>66.90000000000001</v>
      </c>
      <c r="Q361" t="n">
        <v>203.65</v>
      </c>
      <c r="R361" t="n">
        <v>31.63</v>
      </c>
      <c r="S361" t="n">
        <v>13.05</v>
      </c>
      <c r="T361" t="n">
        <v>8875.450000000001</v>
      </c>
      <c r="U361" t="n">
        <v>0.41</v>
      </c>
      <c r="V361" t="n">
        <v>0.8100000000000001</v>
      </c>
      <c r="W361" t="n">
        <v>0.1</v>
      </c>
      <c r="X361" t="n">
        <v>0.5600000000000001</v>
      </c>
      <c r="Y361" t="n">
        <v>1</v>
      </c>
      <c r="Z361" t="n">
        <v>10</v>
      </c>
    </row>
    <row r="362">
      <c r="A362" t="n">
        <v>4</v>
      </c>
      <c r="B362" t="n">
        <v>110</v>
      </c>
      <c r="C362" t="inlineStr">
        <is>
          <t xml:space="preserve">CONCLUIDO	</t>
        </is>
      </c>
      <c r="D362" t="n">
        <v>12.2017</v>
      </c>
      <c r="E362" t="n">
        <v>8.199999999999999</v>
      </c>
      <c r="F362" t="n">
        <v>4.53</v>
      </c>
      <c r="G362" t="n">
        <v>10.87</v>
      </c>
      <c r="H362" t="n">
        <v>0.17</v>
      </c>
      <c r="I362" t="n">
        <v>25</v>
      </c>
      <c r="J362" t="n">
        <v>215</v>
      </c>
      <c r="K362" t="n">
        <v>56.13</v>
      </c>
      <c r="L362" t="n">
        <v>2</v>
      </c>
      <c r="M362" t="n">
        <v>23</v>
      </c>
      <c r="N362" t="n">
        <v>46.87</v>
      </c>
      <c r="O362" t="n">
        <v>26750.75</v>
      </c>
      <c r="P362" t="n">
        <v>65.59</v>
      </c>
      <c r="Q362" t="n">
        <v>203.56</v>
      </c>
      <c r="R362" t="n">
        <v>29.14</v>
      </c>
      <c r="S362" t="n">
        <v>13.05</v>
      </c>
      <c r="T362" t="n">
        <v>7651.26</v>
      </c>
      <c r="U362" t="n">
        <v>0.45</v>
      </c>
      <c r="V362" t="n">
        <v>0.83</v>
      </c>
      <c r="W362" t="n">
        <v>0.09</v>
      </c>
      <c r="X362" t="n">
        <v>0.49</v>
      </c>
      <c r="Y362" t="n">
        <v>1</v>
      </c>
      <c r="Z362" t="n">
        <v>10</v>
      </c>
    </row>
    <row r="363">
      <c r="A363" t="n">
        <v>5</v>
      </c>
      <c r="B363" t="n">
        <v>110</v>
      </c>
      <c r="C363" t="inlineStr">
        <is>
          <t xml:space="preserve">CONCLUIDO	</t>
        </is>
      </c>
      <c r="D363" t="n">
        <v>12.5043</v>
      </c>
      <c r="E363" t="n">
        <v>8</v>
      </c>
      <c r="F363" t="n">
        <v>4.46</v>
      </c>
      <c r="G363" t="n">
        <v>12.15</v>
      </c>
      <c r="H363" t="n">
        <v>0.19</v>
      </c>
      <c r="I363" t="n">
        <v>22</v>
      </c>
      <c r="J363" t="n">
        <v>215.41</v>
      </c>
      <c r="K363" t="n">
        <v>56.13</v>
      </c>
      <c r="L363" t="n">
        <v>2.25</v>
      </c>
      <c r="M363" t="n">
        <v>20</v>
      </c>
      <c r="N363" t="n">
        <v>47.03</v>
      </c>
      <c r="O363" t="n">
        <v>26801</v>
      </c>
      <c r="P363" t="n">
        <v>64.44</v>
      </c>
      <c r="Q363" t="n">
        <v>203.6</v>
      </c>
      <c r="R363" t="n">
        <v>26.93</v>
      </c>
      <c r="S363" t="n">
        <v>13.05</v>
      </c>
      <c r="T363" t="n">
        <v>6558.95</v>
      </c>
      <c r="U363" t="n">
        <v>0.48</v>
      </c>
      <c r="V363" t="n">
        <v>0.84</v>
      </c>
      <c r="W363" t="n">
        <v>0.09</v>
      </c>
      <c r="X363" t="n">
        <v>0.41</v>
      </c>
      <c r="Y363" t="n">
        <v>1</v>
      </c>
      <c r="Z363" t="n">
        <v>10</v>
      </c>
    </row>
    <row r="364">
      <c r="A364" t="n">
        <v>6</v>
      </c>
      <c r="B364" t="n">
        <v>110</v>
      </c>
      <c r="C364" t="inlineStr">
        <is>
          <t xml:space="preserve">CONCLUIDO	</t>
        </is>
      </c>
      <c r="D364" t="n">
        <v>12.8894</v>
      </c>
      <c r="E364" t="n">
        <v>7.76</v>
      </c>
      <c r="F364" t="n">
        <v>4.34</v>
      </c>
      <c r="G364" t="n">
        <v>13.72</v>
      </c>
      <c r="H364" t="n">
        <v>0.21</v>
      </c>
      <c r="I364" t="n">
        <v>19</v>
      </c>
      <c r="J364" t="n">
        <v>215.82</v>
      </c>
      <c r="K364" t="n">
        <v>56.13</v>
      </c>
      <c r="L364" t="n">
        <v>2.5</v>
      </c>
      <c r="M364" t="n">
        <v>17</v>
      </c>
      <c r="N364" t="n">
        <v>47.19</v>
      </c>
      <c r="O364" t="n">
        <v>26851.31</v>
      </c>
      <c r="P364" t="n">
        <v>62.56</v>
      </c>
      <c r="Q364" t="n">
        <v>203.61</v>
      </c>
      <c r="R364" t="n">
        <v>23.14</v>
      </c>
      <c r="S364" t="n">
        <v>13.05</v>
      </c>
      <c r="T364" t="n">
        <v>4682.48</v>
      </c>
      <c r="U364" t="n">
        <v>0.5600000000000001</v>
      </c>
      <c r="V364" t="n">
        <v>0.86</v>
      </c>
      <c r="W364" t="n">
        <v>0.08</v>
      </c>
      <c r="X364" t="n">
        <v>0.3</v>
      </c>
      <c r="Y364" t="n">
        <v>1</v>
      </c>
      <c r="Z364" t="n">
        <v>10</v>
      </c>
    </row>
    <row r="365">
      <c r="A365" t="n">
        <v>7</v>
      </c>
      <c r="B365" t="n">
        <v>110</v>
      </c>
      <c r="C365" t="inlineStr">
        <is>
          <t xml:space="preserve">CONCLUIDO	</t>
        </is>
      </c>
      <c r="D365" t="n">
        <v>12.8109</v>
      </c>
      <c r="E365" t="n">
        <v>7.81</v>
      </c>
      <c r="F365" t="n">
        <v>4.43</v>
      </c>
      <c r="G365" t="n">
        <v>14.78</v>
      </c>
      <c r="H365" t="n">
        <v>0.23</v>
      </c>
      <c r="I365" t="n">
        <v>18</v>
      </c>
      <c r="J365" t="n">
        <v>216.22</v>
      </c>
      <c r="K365" t="n">
        <v>56.13</v>
      </c>
      <c r="L365" t="n">
        <v>2.75</v>
      </c>
      <c r="M365" t="n">
        <v>16</v>
      </c>
      <c r="N365" t="n">
        <v>47.35</v>
      </c>
      <c r="O365" t="n">
        <v>26901.66</v>
      </c>
      <c r="P365" t="n">
        <v>63.76</v>
      </c>
      <c r="Q365" t="n">
        <v>203.65</v>
      </c>
      <c r="R365" t="n">
        <v>26.86</v>
      </c>
      <c r="S365" t="n">
        <v>13.05</v>
      </c>
      <c r="T365" t="n">
        <v>6545.94</v>
      </c>
      <c r="U365" t="n">
        <v>0.49</v>
      </c>
      <c r="V365" t="n">
        <v>0.84</v>
      </c>
      <c r="W365" t="n">
        <v>0.07000000000000001</v>
      </c>
      <c r="X365" t="n">
        <v>0.39</v>
      </c>
      <c r="Y365" t="n">
        <v>1</v>
      </c>
      <c r="Z365" t="n">
        <v>10</v>
      </c>
    </row>
    <row r="366">
      <c r="A366" t="n">
        <v>8</v>
      </c>
      <c r="B366" t="n">
        <v>110</v>
      </c>
      <c r="C366" t="inlineStr">
        <is>
          <t xml:space="preserve">CONCLUIDO	</t>
        </is>
      </c>
      <c r="D366" t="n">
        <v>13.0881</v>
      </c>
      <c r="E366" t="n">
        <v>7.64</v>
      </c>
      <c r="F366" t="n">
        <v>4.35</v>
      </c>
      <c r="G366" t="n">
        <v>16.32</v>
      </c>
      <c r="H366" t="n">
        <v>0.25</v>
      </c>
      <c r="I366" t="n">
        <v>16</v>
      </c>
      <c r="J366" t="n">
        <v>216.63</v>
      </c>
      <c r="K366" t="n">
        <v>56.13</v>
      </c>
      <c r="L366" t="n">
        <v>3</v>
      </c>
      <c r="M366" t="n">
        <v>14</v>
      </c>
      <c r="N366" t="n">
        <v>47.51</v>
      </c>
      <c r="O366" t="n">
        <v>26952.08</v>
      </c>
      <c r="P366" t="n">
        <v>62.38</v>
      </c>
      <c r="Q366" t="n">
        <v>203.61</v>
      </c>
      <c r="R366" t="n">
        <v>23.71</v>
      </c>
      <c r="S366" t="n">
        <v>13.05</v>
      </c>
      <c r="T366" t="n">
        <v>4978.02</v>
      </c>
      <c r="U366" t="n">
        <v>0.55</v>
      </c>
      <c r="V366" t="n">
        <v>0.86</v>
      </c>
      <c r="W366" t="n">
        <v>0.08</v>
      </c>
      <c r="X366" t="n">
        <v>0.31</v>
      </c>
      <c r="Y366" t="n">
        <v>1</v>
      </c>
      <c r="Z366" t="n">
        <v>10</v>
      </c>
    </row>
    <row r="367">
      <c r="A367" t="n">
        <v>9</v>
      </c>
      <c r="B367" t="n">
        <v>110</v>
      </c>
      <c r="C367" t="inlineStr">
        <is>
          <t xml:space="preserve">CONCLUIDO	</t>
        </is>
      </c>
      <c r="D367" t="n">
        <v>13.2096</v>
      </c>
      <c r="E367" t="n">
        <v>7.57</v>
      </c>
      <c r="F367" t="n">
        <v>4.32</v>
      </c>
      <c r="G367" t="n">
        <v>17.3</v>
      </c>
      <c r="H367" t="n">
        <v>0.27</v>
      </c>
      <c r="I367" t="n">
        <v>15</v>
      </c>
      <c r="J367" t="n">
        <v>217.04</v>
      </c>
      <c r="K367" t="n">
        <v>56.13</v>
      </c>
      <c r="L367" t="n">
        <v>3.25</v>
      </c>
      <c r="M367" t="n">
        <v>13</v>
      </c>
      <c r="N367" t="n">
        <v>47.66</v>
      </c>
      <c r="O367" t="n">
        <v>27002.55</v>
      </c>
      <c r="P367" t="n">
        <v>61.85</v>
      </c>
      <c r="Q367" t="n">
        <v>203.59</v>
      </c>
      <c r="R367" t="n">
        <v>22.89</v>
      </c>
      <c r="S367" t="n">
        <v>13.05</v>
      </c>
      <c r="T367" t="n">
        <v>4574.06</v>
      </c>
      <c r="U367" t="n">
        <v>0.57</v>
      </c>
      <c r="V367" t="n">
        <v>0.86</v>
      </c>
      <c r="W367" t="n">
        <v>0.08</v>
      </c>
      <c r="X367" t="n">
        <v>0.28</v>
      </c>
      <c r="Y367" t="n">
        <v>1</v>
      </c>
      <c r="Z367" t="n">
        <v>10</v>
      </c>
    </row>
    <row r="368">
      <c r="A368" t="n">
        <v>10</v>
      </c>
      <c r="B368" t="n">
        <v>110</v>
      </c>
      <c r="C368" t="inlineStr">
        <is>
          <t xml:space="preserve">CONCLUIDO	</t>
        </is>
      </c>
      <c r="D368" t="n">
        <v>13.3205</v>
      </c>
      <c r="E368" t="n">
        <v>7.51</v>
      </c>
      <c r="F368" t="n">
        <v>4.3</v>
      </c>
      <c r="G368" t="n">
        <v>18.44</v>
      </c>
      <c r="H368" t="n">
        <v>0.29</v>
      </c>
      <c r="I368" t="n">
        <v>14</v>
      </c>
      <c r="J368" t="n">
        <v>217.45</v>
      </c>
      <c r="K368" t="n">
        <v>56.13</v>
      </c>
      <c r="L368" t="n">
        <v>3.5</v>
      </c>
      <c r="M368" t="n">
        <v>12</v>
      </c>
      <c r="N368" t="n">
        <v>47.82</v>
      </c>
      <c r="O368" t="n">
        <v>27053.07</v>
      </c>
      <c r="P368" t="n">
        <v>61.38</v>
      </c>
      <c r="Q368" t="n">
        <v>203.56</v>
      </c>
      <c r="R368" t="n">
        <v>22.25</v>
      </c>
      <c r="S368" t="n">
        <v>13.05</v>
      </c>
      <c r="T368" t="n">
        <v>4261.55</v>
      </c>
      <c r="U368" t="n">
        <v>0.59</v>
      </c>
      <c r="V368" t="n">
        <v>0.87</v>
      </c>
      <c r="W368" t="n">
        <v>0.08</v>
      </c>
      <c r="X368" t="n">
        <v>0.26</v>
      </c>
      <c r="Y368" t="n">
        <v>1</v>
      </c>
      <c r="Z368" t="n">
        <v>10</v>
      </c>
    </row>
    <row r="369">
      <c r="A369" t="n">
        <v>11</v>
      </c>
      <c r="B369" t="n">
        <v>110</v>
      </c>
      <c r="C369" t="inlineStr">
        <is>
          <t xml:space="preserve">CONCLUIDO	</t>
        </is>
      </c>
      <c r="D369" t="n">
        <v>13.4308</v>
      </c>
      <c r="E369" t="n">
        <v>7.45</v>
      </c>
      <c r="F369" t="n">
        <v>4.28</v>
      </c>
      <c r="G369" t="n">
        <v>19.77</v>
      </c>
      <c r="H369" t="n">
        <v>0.31</v>
      </c>
      <c r="I369" t="n">
        <v>13</v>
      </c>
      <c r="J369" t="n">
        <v>217.86</v>
      </c>
      <c r="K369" t="n">
        <v>56.13</v>
      </c>
      <c r="L369" t="n">
        <v>3.75</v>
      </c>
      <c r="M369" t="n">
        <v>11</v>
      </c>
      <c r="N369" t="n">
        <v>47.98</v>
      </c>
      <c r="O369" t="n">
        <v>27103.65</v>
      </c>
      <c r="P369" t="n">
        <v>60.87</v>
      </c>
      <c r="Q369" t="n">
        <v>203.57</v>
      </c>
      <c r="R369" t="n">
        <v>21.61</v>
      </c>
      <c r="S369" t="n">
        <v>13.05</v>
      </c>
      <c r="T369" t="n">
        <v>3946.72</v>
      </c>
      <c r="U369" t="n">
        <v>0.6</v>
      </c>
      <c r="V369" t="n">
        <v>0.87</v>
      </c>
      <c r="W369" t="n">
        <v>0.07000000000000001</v>
      </c>
      <c r="X369" t="n">
        <v>0.24</v>
      </c>
      <c r="Y369" t="n">
        <v>1</v>
      </c>
      <c r="Z369" t="n">
        <v>10</v>
      </c>
    </row>
    <row r="370">
      <c r="A370" t="n">
        <v>12</v>
      </c>
      <c r="B370" t="n">
        <v>110</v>
      </c>
      <c r="C370" t="inlineStr">
        <is>
          <t xml:space="preserve">CONCLUIDO	</t>
        </is>
      </c>
      <c r="D370" t="n">
        <v>13.5547</v>
      </c>
      <c r="E370" t="n">
        <v>7.38</v>
      </c>
      <c r="F370" t="n">
        <v>4.26</v>
      </c>
      <c r="G370" t="n">
        <v>21.29</v>
      </c>
      <c r="H370" t="n">
        <v>0.33</v>
      </c>
      <c r="I370" t="n">
        <v>12</v>
      </c>
      <c r="J370" t="n">
        <v>218.27</v>
      </c>
      <c r="K370" t="n">
        <v>56.13</v>
      </c>
      <c r="L370" t="n">
        <v>4</v>
      </c>
      <c r="M370" t="n">
        <v>10</v>
      </c>
      <c r="N370" t="n">
        <v>48.15</v>
      </c>
      <c r="O370" t="n">
        <v>27154.29</v>
      </c>
      <c r="P370" t="n">
        <v>60.41</v>
      </c>
      <c r="Q370" t="n">
        <v>203.56</v>
      </c>
      <c r="R370" t="n">
        <v>20.75</v>
      </c>
      <c r="S370" t="n">
        <v>13.05</v>
      </c>
      <c r="T370" t="n">
        <v>3521.49</v>
      </c>
      <c r="U370" t="n">
        <v>0.63</v>
      </c>
      <c r="V370" t="n">
        <v>0.88</v>
      </c>
      <c r="W370" t="n">
        <v>0.07000000000000001</v>
      </c>
      <c r="X370" t="n">
        <v>0.22</v>
      </c>
      <c r="Y370" t="n">
        <v>1</v>
      </c>
      <c r="Z370" t="n">
        <v>10</v>
      </c>
    </row>
    <row r="371">
      <c r="A371" t="n">
        <v>13</v>
      </c>
      <c r="B371" t="n">
        <v>110</v>
      </c>
      <c r="C371" t="inlineStr">
        <is>
          <t xml:space="preserve">CONCLUIDO	</t>
        </is>
      </c>
      <c r="D371" t="n">
        <v>13.5384</v>
      </c>
      <c r="E371" t="n">
        <v>7.39</v>
      </c>
      <c r="F371" t="n">
        <v>4.27</v>
      </c>
      <c r="G371" t="n">
        <v>21.33</v>
      </c>
      <c r="H371" t="n">
        <v>0.35</v>
      </c>
      <c r="I371" t="n">
        <v>12</v>
      </c>
      <c r="J371" t="n">
        <v>218.68</v>
      </c>
      <c r="K371" t="n">
        <v>56.13</v>
      </c>
      <c r="L371" t="n">
        <v>4.25</v>
      </c>
      <c r="M371" t="n">
        <v>10</v>
      </c>
      <c r="N371" t="n">
        <v>48.31</v>
      </c>
      <c r="O371" t="n">
        <v>27204.98</v>
      </c>
      <c r="P371" t="n">
        <v>60.36</v>
      </c>
      <c r="Q371" t="n">
        <v>203.57</v>
      </c>
      <c r="R371" t="n">
        <v>21.06</v>
      </c>
      <c r="S371" t="n">
        <v>13.05</v>
      </c>
      <c r="T371" t="n">
        <v>3677.37</v>
      </c>
      <c r="U371" t="n">
        <v>0.62</v>
      </c>
      <c r="V371" t="n">
        <v>0.88</v>
      </c>
      <c r="W371" t="n">
        <v>0.07000000000000001</v>
      </c>
      <c r="X371" t="n">
        <v>0.23</v>
      </c>
      <c r="Y371" t="n">
        <v>1</v>
      </c>
      <c r="Z371" t="n">
        <v>10</v>
      </c>
    </row>
    <row r="372">
      <c r="A372" t="n">
        <v>14</v>
      </c>
      <c r="B372" t="n">
        <v>110</v>
      </c>
      <c r="C372" t="inlineStr">
        <is>
          <t xml:space="preserve">CONCLUIDO	</t>
        </is>
      </c>
      <c r="D372" t="n">
        <v>13.6685</v>
      </c>
      <c r="E372" t="n">
        <v>7.32</v>
      </c>
      <c r="F372" t="n">
        <v>4.24</v>
      </c>
      <c r="G372" t="n">
        <v>23.12</v>
      </c>
      <c r="H372" t="n">
        <v>0.36</v>
      </c>
      <c r="I372" t="n">
        <v>11</v>
      </c>
      <c r="J372" t="n">
        <v>219.09</v>
      </c>
      <c r="K372" t="n">
        <v>56.13</v>
      </c>
      <c r="L372" t="n">
        <v>4.5</v>
      </c>
      <c r="M372" t="n">
        <v>9</v>
      </c>
      <c r="N372" t="n">
        <v>48.47</v>
      </c>
      <c r="O372" t="n">
        <v>27255.72</v>
      </c>
      <c r="P372" t="n">
        <v>59.83</v>
      </c>
      <c r="Q372" t="n">
        <v>203.58</v>
      </c>
      <c r="R372" t="n">
        <v>20.21</v>
      </c>
      <c r="S372" t="n">
        <v>13.05</v>
      </c>
      <c r="T372" t="n">
        <v>3256.89</v>
      </c>
      <c r="U372" t="n">
        <v>0.65</v>
      </c>
      <c r="V372" t="n">
        <v>0.88</v>
      </c>
      <c r="W372" t="n">
        <v>0.07000000000000001</v>
      </c>
      <c r="X372" t="n">
        <v>0.2</v>
      </c>
      <c r="Y372" t="n">
        <v>1</v>
      </c>
      <c r="Z372" t="n">
        <v>10</v>
      </c>
    </row>
    <row r="373">
      <c r="A373" t="n">
        <v>15</v>
      </c>
      <c r="B373" t="n">
        <v>110</v>
      </c>
      <c r="C373" t="inlineStr">
        <is>
          <t xml:space="preserve">CONCLUIDO	</t>
        </is>
      </c>
      <c r="D373" t="n">
        <v>13.8137</v>
      </c>
      <c r="E373" t="n">
        <v>7.24</v>
      </c>
      <c r="F373" t="n">
        <v>4.2</v>
      </c>
      <c r="G373" t="n">
        <v>25.23</v>
      </c>
      <c r="H373" t="n">
        <v>0.38</v>
      </c>
      <c r="I373" t="n">
        <v>10</v>
      </c>
      <c r="J373" t="n">
        <v>219.51</v>
      </c>
      <c r="K373" t="n">
        <v>56.13</v>
      </c>
      <c r="L373" t="n">
        <v>4.75</v>
      </c>
      <c r="M373" t="n">
        <v>8</v>
      </c>
      <c r="N373" t="n">
        <v>48.63</v>
      </c>
      <c r="O373" t="n">
        <v>27306.53</v>
      </c>
      <c r="P373" t="n">
        <v>59.25</v>
      </c>
      <c r="Q373" t="n">
        <v>203.59</v>
      </c>
      <c r="R373" t="n">
        <v>18.91</v>
      </c>
      <c r="S373" t="n">
        <v>13.05</v>
      </c>
      <c r="T373" t="n">
        <v>2608.51</v>
      </c>
      <c r="U373" t="n">
        <v>0.6899999999999999</v>
      </c>
      <c r="V373" t="n">
        <v>0.89</v>
      </c>
      <c r="W373" t="n">
        <v>0.07000000000000001</v>
      </c>
      <c r="X373" t="n">
        <v>0.16</v>
      </c>
      <c r="Y373" t="n">
        <v>1</v>
      </c>
      <c r="Z373" t="n">
        <v>10</v>
      </c>
    </row>
    <row r="374">
      <c r="A374" t="n">
        <v>16</v>
      </c>
      <c r="B374" t="n">
        <v>110</v>
      </c>
      <c r="C374" t="inlineStr">
        <is>
          <t xml:space="preserve">CONCLUIDO	</t>
        </is>
      </c>
      <c r="D374" t="n">
        <v>13.8259</v>
      </c>
      <c r="E374" t="n">
        <v>7.23</v>
      </c>
      <c r="F374" t="n">
        <v>4.2</v>
      </c>
      <c r="G374" t="n">
        <v>25.19</v>
      </c>
      <c r="H374" t="n">
        <v>0.4</v>
      </c>
      <c r="I374" t="n">
        <v>10</v>
      </c>
      <c r="J374" t="n">
        <v>219.92</v>
      </c>
      <c r="K374" t="n">
        <v>56.13</v>
      </c>
      <c r="L374" t="n">
        <v>5</v>
      </c>
      <c r="M374" t="n">
        <v>8</v>
      </c>
      <c r="N374" t="n">
        <v>48.79</v>
      </c>
      <c r="O374" t="n">
        <v>27357.39</v>
      </c>
      <c r="P374" t="n">
        <v>58.93</v>
      </c>
      <c r="Q374" t="n">
        <v>203.59</v>
      </c>
      <c r="R374" t="n">
        <v>18.95</v>
      </c>
      <c r="S374" t="n">
        <v>13.05</v>
      </c>
      <c r="T374" t="n">
        <v>2629.4</v>
      </c>
      <c r="U374" t="n">
        <v>0.6899999999999999</v>
      </c>
      <c r="V374" t="n">
        <v>0.89</v>
      </c>
      <c r="W374" t="n">
        <v>0.07000000000000001</v>
      </c>
      <c r="X374" t="n">
        <v>0.16</v>
      </c>
      <c r="Y374" t="n">
        <v>1</v>
      </c>
      <c r="Z374" t="n">
        <v>10</v>
      </c>
    </row>
    <row r="375">
      <c r="A375" t="n">
        <v>17</v>
      </c>
      <c r="B375" t="n">
        <v>110</v>
      </c>
      <c r="C375" t="inlineStr">
        <is>
          <t xml:space="preserve">CONCLUIDO	</t>
        </is>
      </c>
      <c r="D375" t="n">
        <v>13.8937</v>
      </c>
      <c r="E375" t="n">
        <v>7.2</v>
      </c>
      <c r="F375" t="n">
        <v>4.2</v>
      </c>
      <c r="G375" t="n">
        <v>28.03</v>
      </c>
      <c r="H375" t="n">
        <v>0.42</v>
      </c>
      <c r="I375" t="n">
        <v>9</v>
      </c>
      <c r="J375" t="n">
        <v>220.33</v>
      </c>
      <c r="K375" t="n">
        <v>56.13</v>
      </c>
      <c r="L375" t="n">
        <v>5.25</v>
      </c>
      <c r="M375" t="n">
        <v>7</v>
      </c>
      <c r="N375" t="n">
        <v>48.95</v>
      </c>
      <c r="O375" t="n">
        <v>27408.3</v>
      </c>
      <c r="P375" t="n">
        <v>58.68</v>
      </c>
      <c r="Q375" t="n">
        <v>203.56</v>
      </c>
      <c r="R375" t="n">
        <v>19.14</v>
      </c>
      <c r="S375" t="n">
        <v>13.05</v>
      </c>
      <c r="T375" t="n">
        <v>2727.7</v>
      </c>
      <c r="U375" t="n">
        <v>0.68</v>
      </c>
      <c r="V375" t="n">
        <v>0.89</v>
      </c>
      <c r="W375" t="n">
        <v>0.07000000000000001</v>
      </c>
      <c r="X375" t="n">
        <v>0.16</v>
      </c>
      <c r="Y375" t="n">
        <v>1</v>
      </c>
      <c r="Z375" t="n">
        <v>10</v>
      </c>
    </row>
    <row r="376">
      <c r="A376" t="n">
        <v>18</v>
      </c>
      <c r="B376" t="n">
        <v>110</v>
      </c>
      <c r="C376" t="inlineStr">
        <is>
          <t xml:space="preserve">CONCLUIDO	</t>
        </is>
      </c>
      <c r="D376" t="n">
        <v>13.8841</v>
      </c>
      <c r="E376" t="n">
        <v>7.2</v>
      </c>
      <c r="F376" t="n">
        <v>4.21</v>
      </c>
      <c r="G376" t="n">
        <v>28.06</v>
      </c>
      <c r="H376" t="n">
        <v>0.44</v>
      </c>
      <c r="I376" t="n">
        <v>9</v>
      </c>
      <c r="J376" t="n">
        <v>220.74</v>
      </c>
      <c r="K376" t="n">
        <v>56.13</v>
      </c>
      <c r="L376" t="n">
        <v>5.5</v>
      </c>
      <c r="M376" t="n">
        <v>7</v>
      </c>
      <c r="N376" t="n">
        <v>49.12</v>
      </c>
      <c r="O376" t="n">
        <v>27459.27</v>
      </c>
      <c r="P376" t="n">
        <v>58.83</v>
      </c>
      <c r="Q376" t="n">
        <v>203.56</v>
      </c>
      <c r="R376" t="n">
        <v>19.39</v>
      </c>
      <c r="S376" t="n">
        <v>13.05</v>
      </c>
      <c r="T376" t="n">
        <v>2852.69</v>
      </c>
      <c r="U376" t="n">
        <v>0.67</v>
      </c>
      <c r="V376" t="n">
        <v>0.89</v>
      </c>
      <c r="W376" t="n">
        <v>0.07000000000000001</v>
      </c>
      <c r="X376" t="n">
        <v>0.17</v>
      </c>
      <c r="Y376" t="n">
        <v>1</v>
      </c>
      <c r="Z376" t="n">
        <v>10</v>
      </c>
    </row>
    <row r="377">
      <c r="A377" t="n">
        <v>19</v>
      </c>
      <c r="B377" t="n">
        <v>110</v>
      </c>
      <c r="C377" t="inlineStr">
        <is>
          <t xml:space="preserve">CONCLUIDO	</t>
        </is>
      </c>
      <c r="D377" t="n">
        <v>13.8894</v>
      </c>
      <c r="E377" t="n">
        <v>7.2</v>
      </c>
      <c r="F377" t="n">
        <v>4.21</v>
      </c>
      <c r="G377" t="n">
        <v>28.05</v>
      </c>
      <c r="H377" t="n">
        <v>0.46</v>
      </c>
      <c r="I377" t="n">
        <v>9</v>
      </c>
      <c r="J377" t="n">
        <v>221.16</v>
      </c>
      <c r="K377" t="n">
        <v>56.13</v>
      </c>
      <c r="L377" t="n">
        <v>5.75</v>
      </c>
      <c r="M377" t="n">
        <v>7</v>
      </c>
      <c r="N377" t="n">
        <v>49.28</v>
      </c>
      <c r="O377" t="n">
        <v>27510.3</v>
      </c>
      <c r="P377" t="n">
        <v>58.57</v>
      </c>
      <c r="Q377" t="n">
        <v>203.56</v>
      </c>
      <c r="R377" t="n">
        <v>19.33</v>
      </c>
      <c r="S377" t="n">
        <v>13.05</v>
      </c>
      <c r="T377" t="n">
        <v>2827</v>
      </c>
      <c r="U377" t="n">
        <v>0.67</v>
      </c>
      <c r="V377" t="n">
        <v>0.89</v>
      </c>
      <c r="W377" t="n">
        <v>0.07000000000000001</v>
      </c>
      <c r="X377" t="n">
        <v>0.17</v>
      </c>
      <c r="Y377" t="n">
        <v>1</v>
      </c>
      <c r="Z377" t="n">
        <v>10</v>
      </c>
    </row>
    <row r="378">
      <c r="A378" t="n">
        <v>20</v>
      </c>
      <c r="B378" t="n">
        <v>110</v>
      </c>
      <c r="C378" t="inlineStr">
        <is>
          <t xml:space="preserve">CONCLUIDO	</t>
        </is>
      </c>
      <c r="D378" t="n">
        <v>14.022</v>
      </c>
      <c r="E378" t="n">
        <v>7.13</v>
      </c>
      <c r="F378" t="n">
        <v>4.18</v>
      </c>
      <c r="G378" t="n">
        <v>31.36</v>
      </c>
      <c r="H378" t="n">
        <v>0.48</v>
      </c>
      <c r="I378" t="n">
        <v>8</v>
      </c>
      <c r="J378" t="n">
        <v>221.57</v>
      </c>
      <c r="K378" t="n">
        <v>56.13</v>
      </c>
      <c r="L378" t="n">
        <v>6</v>
      </c>
      <c r="M378" t="n">
        <v>6</v>
      </c>
      <c r="N378" t="n">
        <v>49.45</v>
      </c>
      <c r="O378" t="n">
        <v>27561.39</v>
      </c>
      <c r="P378" t="n">
        <v>57.99</v>
      </c>
      <c r="Q378" t="n">
        <v>203.56</v>
      </c>
      <c r="R378" t="n">
        <v>18.42</v>
      </c>
      <c r="S378" t="n">
        <v>13.05</v>
      </c>
      <c r="T378" t="n">
        <v>2372.86</v>
      </c>
      <c r="U378" t="n">
        <v>0.71</v>
      </c>
      <c r="V378" t="n">
        <v>0.89</v>
      </c>
      <c r="W378" t="n">
        <v>0.07000000000000001</v>
      </c>
      <c r="X378" t="n">
        <v>0.14</v>
      </c>
      <c r="Y378" t="n">
        <v>1</v>
      </c>
      <c r="Z378" t="n">
        <v>10</v>
      </c>
    </row>
    <row r="379">
      <c r="A379" t="n">
        <v>21</v>
      </c>
      <c r="B379" t="n">
        <v>110</v>
      </c>
      <c r="C379" t="inlineStr">
        <is>
          <t xml:space="preserve">CONCLUIDO	</t>
        </is>
      </c>
      <c r="D379" t="n">
        <v>14.016</v>
      </c>
      <c r="E379" t="n">
        <v>7.13</v>
      </c>
      <c r="F379" t="n">
        <v>4.18</v>
      </c>
      <c r="G379" t="n">
        <v>31.38</v>
      </c>
      <c r="H379" t="n">
        <v>0.5</v>
      </c>
      <c r="I379" t="n">
        <v>8</v>
      </c>
      <c r="J379" t="n">
        <v>221.99</v>
      </c>
      <c r="K379" t="n">
        <v>56.13</v>
      </c>
      <c r="L379" t="n">
        <v>6.25</v>
      </c>
      <c r="M379" t="n">
        <v>6</v>
      </c>
      <c r="N379" t="n">
        <v>49.61</v>
      </c>
      <c r="O379" t="n">
        <v>27612.53</v>
      </c>
      <c r="P379" t="n">
        <v>57.99</v>
      </c>
      <c r="Q379" t="n">
        <v>203.56</v>
      </c>
      <c r="R379" t="n">
        <v>18.52</v>
      </c>
      <c r="S379" t="n">
        <v>13.05</v>
      </c>
      <c r="T379" t="n">
        <v>2422.89</v>
      </c>
      <c r="U379" t="n">
        <v>0.7</v>
      </c>
      <c r="V379" t="n">
        <v>0.89</v>
      </c>
      <c r="W379" t="n">
        <v>0.07000000000000001</v>
      </c>
      <c r="X379" t="n">
        <v>0.14</v>
      </c>
      <c r="Y379" t="n">
        <v>1</v>
      </c>
      <c r="Z379" t="n">
        <v>10</v>
      </c>
    </row>
    <row r="380">
      <c r="A380" t="n">
        <v>22</v>
      </c>
      <c r="B380" t="n">
        <v>110</v>
      </c>
      <c r="C380" t="inlineStr">
        <is>
          <t xml:space="preserve">CONCLUIDO	</t>
        </is>
      </c>
      <c r="D380" t="n">
        <v>14.0187</v>
      </c>
      <c r="E380" t="n">
        <v>7.13</v>
      </c>
      <c r="F380" t="n">
        <v>4.18</v>
      </c>
      <c r="G380" t="n">
        <v>31.37</v>
      </c>
      <c r="H380" t="n">
        <v>0.52</v>
      </c>
      <c r="I380" t="n">
        <v>8</v>
      </c>
      <c r="J380" t="n">
        <v>222.4</v>
      </c>
      <c r="K380" t="n">
        <v>56.13</v>
      </c>
      <c r="L380" t="n">
        <v>6.5</v>
      </c>
      <c r="M380" t="n">
        <v>6</v>
      </c>
      <c r="N380" t="n">
        <v>49.78</v>
      </c>
      <c r="O380" t="n">
        <v>27663.85</v>
      </c>
      <c r="P380" t="n">
        <v>57.71</v>
      </c>
      <c r="Q380" t="n">
        <v>203.56</v>
      </c>
      <c r="R380" t="n">
        <v>18.48</v>
      </c>
      <c r="S380" t="n">
        <v>13.05</v>
      </c>
      <c r="T380" t="n">
        <v>2404.25</v>
      </c>
      <c r="U380" t="n">
        <v>0.71</v>
      </c>
      <c r="V380" t="n">
        <v>0.89</v>
      </c>
      <c r="W380" t="n">
        <v>0.07000000000000001</v>
      </c>
      <c r="X380" t="n">
        <v>0.14</v>
      </c>
      <c r="Y380" t="n">
        <v>1</v>
      </c>
      <c r="Z380" t="n">
        <v>10</v>
      </c>
    </row>
    <row r="381">
      <c r="A381" t="n">
        <v>23</v>
      </c>
      <c r="B381" t="n">
        <v>110</v>
      </c>
      <c r="C381" t="inlineStr">
        <is>
          <t xml:space="preserve">CONCLUIDO	</t>
        </is>
      </c>
      <c r="D381" t="n">
        <v>14.022</v>
      </c>
      <c r="E381" t="n">
        <v>7.13</v>
      </c>
      <c r="F381" t="n">
        <v>4.18</v>
      </c>
      <c r="G381" t="n">
        <v>31.36</v>
      </c>
      <c r="H381" t="n">
        <v>0.54</v>
      </c>
      <c r="I381" t="n">
        <v>8</v>
      </c>
      <c r="J381" t="n">
        <v>222.82</v>
      </c>
      <c r="K381" t="n">
        <v>56.13</v>
      </c>
      <c r="L381" t="n">
        <v>6.75</v>
      </c>
      <c r="M381" t="n">
        <v>6</v>
      </c>
      <c r="N381" t="n">
        <v>49.94</v>
      </c>
      <c r="O381" t="n">
        <v>27715.11</v>
      </c>
      <c r="P381" t="n">
        <v>57.42</v>
      </c>
      <c r="Q381" t="n">
        <v>203.56</v>
      </c>
      <c r="R381" t="n">
        <v>18.35</v>
      </c>
      <c r="S381" t="n">
        <v>13.05</v>
      </c>
      <c r="T381" t="n">
        <v>2341.4</v>
      </c>
      <c r="U381" t="n">
        <v>0.71</v>
      </c>
      <c r="V381" t="n">
        <v>0.89</v>
      </c>
      <c r="W381" t="n">
        <v>0.07000000000000001</v>
      </c>
      <c r="X381" t="n">
        <v>0.14</v>
      </c>
      <c r="Y381" t="n">
        <v>1</v>
      </c>
      <c r="Z381" t="n">
        <v>10</v>
      </c>
    </row>
    <row r="382">
      <c r="A382" t="n">
        <v>24</v>
      </c>
      <c r="B382" t="n">
        <v>110</v>
      </c>
      <c r="C382" t="inlineStr">
        <is>
          <t xml:space="preserve">CONCLUIDO	</t>
        </is>
      </c>
      <c r="D382" t="n">
        <v>14.2068</v>
      </c>
      <c r="E382" t="n">
        <v>7.04</v>
      </c>
      <c r="F382" t="n">
        <v>4.13</v>
      </c>
      <c r="G382" t="n">
        <v>35.4</v>
      </c>
      <c r="H382" t="n">
        <v>0.5600000000000001</v>
      </c>
      <c r="I382" t="n">
        <v>7</v>
      </c>
      <c r="J382" t="n">
        <v>223.23</v>
      </c>
      <c r="K382" t="n">
        <v>56.13</v>
      </c>
      <c r="L382" t="n">
        <v>7</v>
      </c>
      <c r="M382" t="n">
        <v>5</v>
      </c>
      <c r="N382" t="n">
        <v>50.11</v>
      </c>
      <c r="O382" t="n">
        <v>27766.43</v>
      </c>
      <c r="P382" t="n">
        <v>56.54</v>
      </c>
      <c r="Q382" t="n">
        <v>203.56</v>
      </c>
      <c r="R382" t="n">
        <v>16.67</v>
      </c>
      <c r="S382" t="n">
        <v>13.05</v>
      </c>
      <c r="T382" t="n">
        <v>1504.53</v>
      </c>
      <c r="U382" t="n">
        <v>0.78</v>
      </c>
      <c r="V382" t="n">
        <v>0.9</v>
      </c>
      <c r="W382" t="n">
        <v>0.07000000000000001</v>
      </c>
      <c r="X382" t="n">
        <v>0.09</v>
      </c>
      <c r="Y382" t="n">
        <v>1</v>
      </c>
      <c r="Z382" t="n">
        <v>10</v>
      </c>
    </row>
    <row r="383">
      <c r="A383" t="n">
        <v>25</v>
      </c>
      <c r="B383" t="n">
        <v>110</v>
      </c>
      <c r="C383" t="inlineStr">
        <is>
          <t xml:space="preserve">CONCLUIDO	</t>
        </is>
      </c>
      <c r="D383" t="n">
        <v>14.1654</v>
      </c>
      <c r="E383" t="n">
        <v>7.06</v>
      </c>
      <c r="F383" t="n">
        <v>4.15</v>
      </c>
      <c r="G383" t="n">
        <v>35.58</v>
      </c>
      <c r="H383" t="n">
        <v>0.58</v>
      </c>
      <c r="I383" t="n">
        <v>7</v>
      </c>
      <c r="J383" t="n">
        <v>223.65</v>
      </c>
      <c r="K383" t="n">
        <v>56.13</v>
      </c>
      <c r="L383" t="n">
        <v>7.25</v>
      </c>
      <c r="M383" t="n">
        <v>5</v>
      </c>
      <c r="N383" t="n">
        <v>50.27</v>
      </c>
      <c r="O383" t="n">
        <v>27817.81</v>
      </c>
      <c r="P383" t="n">
        <v>56.8</v>
      </c>
      <c r="Q383" t="n">
        <v>203.58</v>
      </c>
      <c r="R383" t="n">
        <v>17.53</v>
      </c>
      <c r="S383" t="n">
        <v>13.05</v>
      </c>
      <c r="T383" t="n">
        <v>1934.24</v>
      </c>
      <c r="U383" t="n">
        <v>0.74</v>
      </c>
      <c r="V383" t="n">
        <v>0.9</v>
      </c>
      <c r="W383" t="n">
        <v>0.06</v>
      </c>
      <c r="X383" t="n">
        <v>0.11</v>
      </c>
      <c r="Y383" t="n">
        <v>1</v>
      </c>
      <c r="Z383" t="n">
        <v>10</v>
      </c>
    </row>
    <row r="384">
      <c r="A384" t="n">
        <v>26</v>
      </c>
      <c r="B384" t="n">
        <v>110</v>
      </c>
      <c r="C384" t="inlineStr">
        <is>
          <t xml:space="preserve">CONCLUIDO	</t>
        </is>
      </c>
      <c r="D384" t="n">
        <v>14.1321</v>
      </c>
      <c r="E384" t="n">
        <v>7.08</v>
      </c>
      <c r="F384" t="n">
        <v>4.17</v>
      </c>
      <c r="G384" t="n">
        <v>35.72</v>
      </c>
      <c r="H384" t="n">
        <v>0.59</v>
      </c>
      <c r="I384" t="n">
        <v>7</v>
      </c>
      <c r="J384" t="n">
        <v>224.07</v>
      </c>
      <c r="K384" t="n">
        <v>56.13</v>
      </c>
      <c r="L384" t="n">
        <v>7.5</v>
      </c>
      <c r="M384" t="n">
        <v>5</v>
      </c>
      <c r="N384" t="n">
        <v>50.44</v>
      </c>
      <c r="O384" t="n">
        <v>27869.24</v>
      </c>
      <c r="P384" t="n">
        <v>56.93</v>
      </c>
      <c r="Q384" t="n">
        <v>203.6</v>
      </c>
      <c r="R384" t="n">
        <v>18.02</v>
      </c>
      <c r="S384" t="n">
        <v>13.05</v>
      </c>
      <c r="T384" t="n">
        <v>2178.86</v>
      </c>
      <c r="U384" t="n">
        <v>0.72</v>
      </c>
      <c r="V384" t="n">
        <v>0.9</v>
      </c>
      <c r="W384" t="n">
        <v>0.07000000000000001</v>
      </c>
      <c r="X384" t="n">
        <v>0.13</v>
      </c>
      <c r="Y384" t="n">
        <v>1</v>
      </c>
      <c r="Z384" t="n">
        <v>10</v>
      </c>
    </row>
    <row r="385">
      <c r="A385" t="n">
        <v>27</v>
      </c>
      <c r="B385" t="n">
        <v>110</v>
      </c>
      <c r="C385" t="inlineStr">
        <is>
          <t xml:space="preserve">CONCLUIDO	</t>
        </is>
      </c>
      <c r="D385" t="n">
        <v>14.1382</v>
      </c>
      <c r="E385" t="n">
        <v>7.07</v>
      </c>
      <c r="F385" t="n">
        <v>4.16</v>
      </c>
      <c r="G385" t="n">
        <v>35.7</v>
      </c>
      <c r="H385" t="n">
        <v>0.61</v>
      </c>
      <c r="I385" t="n">
        <v>7</v>
      </c>
      <c r="J385" t="n">
        <v>224.49</v>
      </c>
      <c r="K385" t="n">
        <v>56.13</v>
      </c>
      <c r="L385" t="n">
        <v>7.75</v>
      </c>
      <c r="M385" t="n">
        <v>5</v>
      </c>
      <c r="N385" t="n">
        <v>50.61</v>
      </c>
      <c r="O385" t="n">
        <v>27920.73</v>
      </c>
      <c r="P385" t="n">
        <v>56.53</v>
      </c>
      <c r="Q385" t="n">
        <v>203.56</v>
      </c>
      <c r="R385" t="n">
        <v>17.95</v>
      </c>
      <c r="S385" t="n">
        <v>13.05</v>
      </c>
      <c r="T385" t="n">
        <v>2143.91</v>
      </c>
      <c r="U385" t="n">
        <v>0.73</v>
      </c>
      <c r="V385" t="n">
        <v>0.9</v>
      </c>
      <c r="W385" t="n">
        <v>0.06</v>
      </c>
      <c r="X385" t="n">
        <v>0.12</v>
      </c>
      <c r="Y385" t="n">
        <v>1</v>
      </c>
      <c r="Z385" t="n">
        <v>10</v>
      </c>
    </row>
    <row r="386">
      <c r="A386" t="n">
        <v>28</v>
      </c>
      <c r="B386" t="n">
        <v>110</v>
      </c>
      <c r="C386" t="inlineStr">
        <is>
          <t xml:space="preserve">CONCLUIDO	</t>
        </is>
      </c>
      <c r="D386" t="n">
        <v>14.2716</v>
      </c>
      <c r="E386" t="n">
        <v>7.01</v>
      </c>
      <c r="F386" t="n">
        <v>4.14</v>
      </c>
      <c r="G386" t="n">
        <v>41.41</v>
      </c>
      <c r="H386" t="n">
        <v>0.63</v>
      </c>
      <c r="I386" t="n">
        <v>6</v>
      </c>
      <c r="J386" t="n">
        <v>224.9</v>
      </c>
      <c r="K386" t="n">
        <v>56.13</v>
      </c>
      <c r="L386" t="n">
        <v>8</v>
      </c>
      <c r="M386" t="n">
        <v>4</v>
      </c>
      <c r="N386" t="n">
        <v>50.78</v>
      </c>
      <c r="O386" t="n">
        <v>27972.28</v>
      </c>
      <c r="P386" t="n">
        <v>55.86</v>
      </c>
      <c r="Q386" t="n">
        <v>203.56</v>
      </c>
      <c r="R386" t="n">
        <v>17.15</v>
      </c>
      <c r="S386" t="n">
        <v>13.05</v>
      </c>
      <c r="T386" t="n">
        <v>1748.46</v>
      </c>
      <c r="U386" t="n">
        <v>0.76</v>
      </c>
      <c r="V386" t="n">
        <v>0.9</v>
      </c>
      <c r="W386" t="n">
        <v>0.06</v>
      </c>
      <c r="X386" t="n">
        <v>0.1</v>
      </c>
      <c r="Y386" t="n">
        <v>1</v>
      </c>
      <c r="Z386" t="n">
        <v>10</v>
      </c>
    </row>
    <row r="387">
      <c r="A387" t="n">
        <v>29</v>
      </c>
      <c r="B387" t="n">
        <v>110</v>
      </c>
      <c r="C387" t="inlineStr">
        <is>
          <t xml:space="preserve">CONCLUIDO	</t>
        </is>
      </c>
      <c r="D387" t="n">
        <v>14.2795</v>
      </c>
      <c r="E387" t="n">
        <v>7</v>
      </c>
      <c r="F387" t="n">
        <v>4.14</v>
      </c>
      <c r="G387" t="n">
        <v>41.37</v>
      </c>
      <c r="H387" t="n">
        <v>0.65</v>
      </c>
      <c r="I387" t="n">
        <v>6</v>
      </c>
      <c r="J387" t="n">
        <v>225.32</v>
      </c>
      <c r="K387" t="n">
        <v>56.13</v>
      </c>
      <c r="L387" t="n">
        <v>8.25</v>
      </c>
      <c r="M387" t="n">
        <v>4</v>
      </c>
      <c r="N387" t="n">
        <v>50.95</v>
      </c>
      <c r="O387" t="n">
        <v>28023.89</v>
      </c>
      <c r="P387" t="n">
        <v>55.73</v>
      </c>
      <c r="Q387" t="n">
        <v>203.59</v>
      </c>
      <c r="R387" t="n">
        <v>17.02</v>
      </c>
      <c r="S387" t="n">
        <v>13.05</v>
      </c>
      <c r="T387" t="n">
        <v>1684.63</v>
      </c>
      <c r="U387" t="n">
        <v>0.77</v>
      </c>
      <c r="V387" t="n">
        <v>0.9</v>
      </c>
      <c r="W387" t="n">
        <v>0.06</v>
      </c>
      <c r="X387" t="n">
        <v>0.1</v>
      </c>
      <c r="Y387" t="n">
        <v>1</v>
      </c>
      <c r="Z387" t="n">
        <v>10</v>
      </c>
    </row>
    <row r="388">
      <c r="A388" t="n">
        <v>30</v>
      </c>
      <c r="B388" t="n">
        <v>110</v>
      </c>
      <c r="C388" t="inlineStr">
        <is>
          <t xml:space="preserve">CONCLUIDO	</t>
        </is>
      </c>
      <c r="D388" t="n">
        <v>14.2721</v>
      </c>
      <c r="E388" t="n">
        <v>7.01</v>
      </c>
      <c r="F388" t="n">
        <v>4.14</v>
      </c>
      <c r="G388" t="n">
        <v>41.41</v>
      </c>
      <c r="H388" t="n">
        <v>0.67</v>
      </c>
      <c r="I388" t="n">
        <v>6</v>
      </c>
      <c r="J388" t="n">
        <v>225.74</v>
      </c>
      <c r="K388" t="n">
        <v>56.13</v>
      </c>
      <c r="L388" t="n">
        <v>8.5</v>
      </c>
      <c r="M388" t="n">
        <v>4</v>
      </c>
      <c r="N388" t="n">
        <v>51.11</v>
      </c>
      <c r="O388" t="n">
        <v>28075.56</v>
      </c>
      <c r="P388" t="n">
        <v>55.89</v>
      </c>
      <c r="Q388" t="n">
        <v>203.56</v>
      </c>
      <c r="R388" t="n">
        <v>17.15</v>
      </c>
      <c r="S388" t="n">
        <v>13.05</v>
      </c>
      <c r="T388" t="n">
        <v>1751.74</v>
      </c>
      <c r="U388" t="n">
        <v>0.76</v>
      </c>
      <c r="V388" t="n">
        <v>0.9</v>
      </c>
      <c r="W388" t="n">
        <v>0.06</v>
      </c>
      <c r="X388" t="n">
        <v>0.1</v>
      </c>
      <c r="Y388" t="n">
        <v>1</v>
      </c>
      <c r="Z388" t="n">
        <v>10</v>
      </c>
    </row>
    <row r="389">
      <c r="A389" t="n">
        <v>31</v>
      </c>
      <c r="B389" t="n">
        <v>110</v>
      </c>
      <c r="C389" t="inlineStr">
        <is>
          <t xml:space="preserve">CONCLUIDO	</t>
        </is>
      </c>
      <c r="D389" t="n">
        <v>14.2766</v>
      </c>
      <c r="E389" t="n">
        <v>7</v>
      </c>
      <c r="F389" t="n">
        <v>4.14</v>
      </c>
      <c r="G389" t="n">
        <v>41.38</v>
      </c>
      <c r="H389" t="n">
        <v>0.6899999999999999</v>
      </c>
      <c r="I389" t="n">
        <v>6</v>
      </c>
      <c r="J389" t="n">
        <v>226.16</v>
      </c>
      <c r="K389" t="n">
        <v>56.13</v>
      </c>
      <c r="L389" t="n">
        <v>8.75</v>
      </c>
      <c r="M389" t="n">
        <v>4</v>
      </c>
      <c r="N389" t="n">
        <v>51.28</v>
      </c>
      <c r="O389" t="n">
        <v>28127.29</v>
      </c>
      <c r="P389" t="n">
        <v>55.82</v>
      </c>
      <c r="Q389" t="n">
        <v>203.57</v>
      </c>
      <c r="R389" t="n">
        <v>17.05</v>
      </c>
      <c r="S389" t="n">
        <v>13.05</v>
      </c>
      <c r="T389" t="n">
        <v>1701.02</v>
      </c>
      <c r="U389" t="n">
        <v>0.77</v>
      </c>
      <c r="V389" t="n">
        <v>0.9</v>
      </c>
      <c r="W389" t="n">
        <v>0.06</v>
      </c>
      <c r="X389" t="n">
        <v>0.1</v>
      </c>
      <c r="Y389" t="n">
        <v>1</v>
      </c>
      <c r="Z389" t="n">
        <v>10</v>
      </c>
    </row>
    <row r="390">
      <c r="A390" t="n">
        <v>32</v>
      </c>
      <c r="B390" t="n">
        <v>110</v>
      </c>
      <c r="C390" t="inlineStr">
        <is>
          <t xml:space="preserve">CONCLUIDO	</t>
        </is>
      </c>
      <c r="D390" t="n">
        <v>14.2971</v>
      </c>
      <c r="E390" t="n">
        <v>6.99</v>
      </c>
      <c r="F390" t="n">
        <v>4.13</v>
      </c>
      <c r="G390" t="n">
        <v>41.28</v>
      </c>
      <c r="H390" t="n">
        <v>0.71</v>
      </c>
      <c r="I390" t="n">
        <v>6</v>
      </c>
      <c r="J390" t="n">
        <v>226.58</v>
      </c>
      <c r="K390" t="n">
        <v>56.13</v>
      </c>
      <c r="L390" t="n">
        <v>9</v>
      </c>
      <c r="M390" t="n">
        <v>4</v>
      </c>
      <c r="N390" t="n">
        <v>51.45</v>
      </c>
      <c r="O390" t="n">
        <v>28179.08</v>
      </c>
      <c r="P390" t="n">
        <v>55.47</v>
      </c>
      <c r="Q390" t="n">
        <v>203.56</v>
      </c>
      <c r="R390" t="n">
        <v>16.6</v>
      </c>
      <c r="S390" t="n">
        <v>13.05</v>
      </c>
      <c r="T390" t="n">
        <v>1475.11</v>
      </c>
      <c r="U390" t="n">
        <v>0.79</v>
      </c>
      <c r="V390" t="n">
        <v>0.91</v>
      </c>
      <c r="W390" t="n">
        <v>0.07000000000000001</v>
      </c>
      <c r="X390" t="n">
        <v>0.09</v>
      </c>
      <c r="Y390" t="n">
        <v>1</v>
      </c>
      <c r="Z390" t="n">
        <v>10</v>
      </c>
    </row>
    <row r="391">
      <c r="A391" t="n">
        <v>33</v>
      </c>
      <c r="B391" t="n">
        <v>110</v>
      </c>
      <c r="C391" t="inlineStr">
        <is>
          <t xml:space="preserve">CONCLUIDO	</t>
        </is>
      </c>
      <c r="D391" t="n">
        <v>14.3039</v>
      </c>
      <c r="E391" t="n">
        <v>6.99</v>
      </c>
      <c r="F391" t="n">
        <v>4.12</v>
      </c>
      <c r="G391" t="n">
        <v>41.25</v>
      </c>
      <c r="H391" t="n">
        <v>0.72</v>
      </c>
      <c r="I391" t="n">
        <v>6</v>
      </c>
      <c r="J391" t="n">
        <v>227</v>
      </c>
      <c r="K391" t="n">
        <v>56.13</v>
      </c>
      <c r="L391" t="n">
        <v>9.25</v>
      </c>
      <c r="M391" t="n">
        <v>4</v>
      </c>
      <c r="N391" t="n">
        <v>51.62</v>
      </c>
      <c r="O391" t="n">
        <v>28230.92</v>
      </c>
      <c r="P391" t="n">
        <v>55.02</v>
      </c>
      <c r="Q391" t="n">
        <v>203.57</v>
      </c>
      <c r="R391" t="n">
        <v>16.66</v>
      </c>
      <c r="S391" t="n">
        <v>13.05</v>
      </c>
      <c r="T391" t="n">
        <v>1506.5</v>
      </c>
      <c r="U391" t="n">
        <v>0.78</v>
      </c>
      <c r="V391" t="n">
        <v>0.91</v>
      </c>
      <c r="W391" t="n">
        <v>0.06</v>
      </c>
      <c r="X391" t="n">
        <v>0.08</v>
      </c>
      <c r="Y391" t="n">
        <v>1</v>
      </c>
      <c r="Z391" t="n">
        <v>10</v>
      </c>
    </row>
    <row r="392">
      <c r="A392" t="n">
        <v>34</v>
      </c>
      <c r="B392" t="n">
        <v>110</v>
      </c>
      <c r="C392" t="inlineStr">
        <is>
          <t xml:space="preserve">CONCLUIDO	</t>
        </is>
      </c>
      <c r="D392" t="n">
        <v>14.2456</v>
      </c>
      <c r="E392" t="n">
        <v>7.02</v>
      </c>
      <c r="F392" t="n">
        <v>4.15</v>
      </c>
      <c r="G392" t="n">
        <v>41.54</v>
      </c>
      <c r="H392" t="n">
        <v>0.74</v>
      </c>
      <c r="I392" t="n">
        <v>6</v>
      </c>
      <c r="J392" t="n">
        <v>227.42</v>
      </c>
      <c r="K392" t="n">
        <v>56.13</v>
      </c>
      <c r="L392" t="n">
        <v>9.5</v>
      </c>
      <c r="M392" t="n">
        <v>4</v>
      </c>
      <c r="N392" t="n">
        <v>51.8</v>
      </c>
      <c r="O392" t="n">
        <v>28282.83</v>
      </c>
      <c r="P392" t="n">
        <v>55.22</v>
      </c>
      <c r="Q392" t="n">
        <v>203.56</v>
      </c>
      <c r="R392" t="n">
        <v>17.63</v>
      </c>
      <c r="S392" t="n">
        <v>13.05</v>
      </c>
      <c r="T392" t="n">
        <v>1992.38</v>
      </c>
      <c r="U392" t="n">
        <v>0.74</v>
      </c>
      <c r="V392" t="n">
        <v>0.9</v>
      </c>
      <c r="W392" t="n">
        <v>0.06</v>
      </c>
      <c r="X392" t="n">
        <v>0.11</v>
      </c>
      <c r="Y392" t="n">
        <v>1</v>
      </c>
      <c r="Z392" t="n">
        <v>10</v>
      </c>
    </row>
    <row r="393">
      <c r="A393" t="n">
        <v>35</v>
      </c>
      <c r="B393" t="n">
        <v>110</v>
      </c>
      <c r="C393" t="inlineStr">
        <is>
          <t xml:space="preserve">CONCLUIDO	</t>
        </is>
      </c>
      <c r="D393" t="n">
        <v>14.4012</v>
      </c>
      <c r="E393" t="n">
        <v>6.94</v>
      </c>
      <c r="F393" t="n">
        <v>4.12</v>
      </c>
      <c r="G393" t="n">
        <v>49.44</v>
      </c>
      <c r="H393" t="n">
        <v>0.76</v>
      </c>
      <c r="I393" t="n">
        <v>5</v>
      </c>
      <c r="J393" t="n">
        <v>227.84</v>
      </c>
      <c r="K393" t="n">
        <v>56.13</v>
      </c>
      <c r="L393" t="n">
        <v>9.75</v>
      </c>
      <c r="M393" t="n">
        <v>3</v>
      </c>
      <c r="N393" t="n">
        <v>51.97</v>
      </c>
      <c r="O393" t="n">
        <v>28334.8</v>
      </c>
      <c r="P393" t="n">
        <v>54.31</v>
      </c>
      <c r="Q393" t="n">
        <v>203.56</v>
      </c>
      <c r="R393" t="n">
        <v>16.47</v>
      </c>
      <c r="S393" t="n">
        <v>13.05</v>
      </c>
      <c r="T393" t="n">
        <v>1415.51</v>
      </c>
      <c r="U393" t="n">
        <v>0.79</v>
      </c>
      <c r="V393" t="n">
        <v>0.91</v>
      </c>
      <c r="W393" t="n">
        <v>0.06</v>
      </c>
      <c r="X393" t="n">
        <v>0.08</v>
      </c>
      <c r="Y393" t="n">
        <v>1</v>
      </c>
      <c r="Z393" t="n">
        <v>10</v>
      </c>
    </row>
    <row r="394">
      <c r="A394" t="n">
        <v>36</v>
      </c>
      <c r="B394" t="n">
        <v>110</v>
      </c>
      <c r="C394" t="inlineStr">
        <is>
          <t xml:space="preserve">CONCLUIDO	</t>
        </is>
      </c>
      <c r="D394" t="n">
        <v>14.4052</v>
      </c>
      <c r="E394" t="n">
        <v>6.94</v>
      </c>
      <c r="F394" t="n">
        <v>4.12</v>
      </c>
      <c r="G394" t="n">
        <v>49.42</v>
      </c>
      <c r="H394" t="n">
        <v>0.78</v>
      </c>
      <c r="I394" t="n">
        <v>5</v>
      </c>
      <c r="J394" t="n">
        <v>228.27</v>
      </c>
      <c r="K394" t="n">
        <v>56.13</v>
      </c>
      <c r="L394" t="n">
        <v>10</v>
      </c>
      <c r="M394" t="n">
        <v>3</v>
      </c>
      <c r="N394" t="n">
        <v>52.14</v>
      </c>
      <c r="O394" t="n">
        <v>28386.82</v>
      </c>
      <c r="P394" t="n">
        <v>54.3</v>
      </c>
      <c r="Q394" t="n">
        <v>203.56</v>
      </c>
      <c r="R394" t="n">
        <v>16.45</v>
      </c>
      <c r="S394" t="n">
        <v>13.05</v>
      </c>
      <c r="T394" t="n">
        <v>1404.07</v>
      </c>
      <c r="U394" t="n">
        <v>0.79</v>
      </c>
      <c r="V394" t="n">
        <v>0.91</v>
      </c>
      <c r="W394" t="n">
        <v>0.06</v>
      </c>
      <c r="X394" t="n">
        <v>0.08</v>
      </c>
      <c r="Y394" t="n">
        <v>1</v>
      </c>
      <c r="Z394" t="n">
        <v>10</v>
      </c>
    </row>
    <row r="395">
      <c r="A395" t="n">
        <v>37</v>
      </c>
      <c r="B395" t="n">
        <v>110</v>
      </c>
      <c r="C395" t="inlineStr">
        <is>
          <t xml:space="preserve">CONCLUIDO	</t>
        </is>
      </c>
      <c r="D395" t="n">
        <v>14.3942</v>
      </c>
      <c r="E395" t="n">
        <v>6.95</v>
      </c>
      <c r="F395" t="n">
        <v>4.12</v>
      </c>
      <c r="G395" t="n">
        <v>49.48</v>
      </c>
      <c r="H395" t="n">
        <v>0.8</v>
      </c>
      <c r="I395" t="n">
        <v>5</v>
      </c>
      <c r="J395" t="n">
        <v>228.69</v>
      </c>
      <c r="K395" t="n">
        <v>56.13</v>
      </c>
      <c r="L395" t="n">
        <v>10.25</v>
      </c>
      <c r="M395" t="n">
        <v>3</v>
      </c>
      <c r="N395" t="n">
        <v>52.31</v>
      </c>
      <c r="O395" t="n">
        <v>28438.91</v>
      </c>
      <c r="P395" t="n">
        <v>54.57</v>
      </c>
      <c r="Q395" t="n">
        <v>203.57</v>
      </c>
      <c r="R395" t="n">
        <v>16.61</v>
      </c>
      <c r="S395" t="n">
        <v>13.05</v>
      </c>
      <c r="T395" t="n">
        <v>1487.34</v>
      </c>
      <c r="U395" t="n">
        <v>0.79</v>
      </c>
      <c r="V395" t="n">
        <v>0.91</v>
      </c>
      <c r="W395" t="n">
        <v>0.06</v>
      </c>
      <c r="X395" t="n">
        <v>0.08</v>
      </c>
      <c r="Y395" t="n">
        <v>1</v>
      </c>
      <c r="Z395" t="n">
        <v>10</v>
      </c>
    </row>
    <row r="396">
      <c r="A396" t="n">
        <v>38</v>
      </c>
      <c r="B396" t="n">
        <v>110</v>
      </c>
      <c r="C396" t="inlineStr">
        <is>
          <t xml:space="preserve">CONCLUIDO	</t>
        </is>
      </c>
      <c r="D396" t="n">
        <v>14.4098</v>
      </c>
      <c r="E396" t="n">
        <v>6.94</v>
      </c>
      <c r="F396" t="n">
        <v>4.12</v>
      </c>
      <c r="G396" t="n">
        <v>49.39</v>
      </c>
      <c r="H396" t="n">
        <v>0.8100000000000001</v>
      </c>
      <c r="I396" t="n">
        <v>5</v>
      </c>
      <c r="J396" t="n">
        <v>229.11</v>
      </c>
      <c r="K396" t="n">
        <v>56.13</v>
      </c>
      <c r="L396" t="n">
        <v>10.5</v>
      </c>
      <c r="M396" t="n">
        <v>3</v>
      </c>
      <c r="N396" t="n">
        <v>52.48</v>
      </c>
      <c r="O396" t="n">
        <v>28491.06</v>
      </c>
      <c r="P396" t="n">
        <v>54.43</v>
      </c>
      <c r="Q396" t="n">
        <v>203.56</v>
      </c>
      <c r="R396" t="n">
        <v>16.34</v>
      </c>
      <c r="S396" t="n">
        <v>13.05</v>
      </c>
      <c r="T396" t="n">
        <v>1349.59</v>
      </c>
      <c r="U396" t="n">
        <v>0.8</v>
      </c>
      <c r="V396" t="n">
        <v>0.91</v>
      </c>
      <c r="W396" t="n">
        <v>0.06</v>
      </c>
      <c r="X396" t="n">
        <v>0.08</v>
      </c>
      <c r="Y396" t="n">
        <v>1</v>
      </c>
      <c r="Z396" t="n">
        <v>10</v>
      </c>
    </row>
    <row r="397">
      <c r="A397" t="n">
        <v>39</v>
      </c>
      <c r="B397" t="n">
        <v>110</v>
      </c>
      <c r="C397" t="inlineStr">
        <is>
          <t xml:space="preserve">CONCLUIDO	</t>
        </is>
      </c>
      <c r="D397" t="n">
        <v>14.4069</v>
      </c>
      <c r="E397" t="n">
        <v>6.94</v>
      </c>
      <c r="F397" t="n">
        <v>4.12</v>
      </c>
      <c r="G397" t="n">
        <v>49.41</v>
      </c>
      <c r="H397" t="n">
        <v>0.83</v>
      </c>
      <c r="I397" t="n">
        <v>5</v>
      </c>
      <c r="J397" t="n">
        <v>229.53</v>
      </c>
      <c r="K397" t="n">
        <v>56.13</v>
      </c>
      <c r="L397" t="n">
        <v>10.75</v>
      </c>
      <c r="M397" t="n">
        <v>3</v>
      </c>
      <c r="N397" t="n">
        <v>52.66</v>
      </c>
      <c r="O397" t="n">
        <v>28543.27</v>
      </c>
      <c r="P397" t="n">
        <v>54.4</v>
      </c>
      <c r="Q397" t="n">
        <v>203.6</v>
      </c>
      <c r="R397" t="n">
        <v>16.36</v>
      </c>
      <c r="S397" t="n">
        <v>13.05</v>
      </c>
      <c r="T397" t="n">
        <v>1358.23</v>
      </c>
      <c r="U397" t="n">
        <v>0.8</v>
      </c>
      <c r="V397" t="n">
        <v>0.91</v>
      </c>
      <c r="W397" t="n">
        <v>0.06</v>
      </c>
      <c r="X397" t="n">
        <v>0.08</v>
      </c>
      <c r="Y397" t="n">
        <v>1</v>
      </c>
      <c r="Z397" t="n">
        <v>10</v>
      </c>
    </row>
    <row r="398">
      <c r="A398" t="n">
        <v>40</v>
      </c>
      <c r="B398" t="n">
        <v>110</v>
      </c>
      <c r="C398" t="inlineStr">
        <is>
          <t xml:space="preserve">CONCLUIDO	</t>
        </is>
      </c>
      <c r="D398" t="n">
        <v>14.4341</v>
      </c>
      <c r="E398" t="n">
        <v>6.93</v>
      </c>
      <c r="F398" t="n">
        <v>4.1</v>
      </c>
      <c r="G398" t="n">
        <v>49.25</v>
      </c>
      <c r="H398" t="n">
        <v>0.85</v>
      </c>
      <c r="I398" t="n">
        <v>5</v>
      </c>
      <c r="J398" t="n">
        <v>229.96</v>
      </c>
      <c r="K398" t="n">
        <v>56.13</v>
      </c>
      <c r="L398" t="n">
        <v>11</v>
      </c>
      <c r="M398" t="n">
        <v>3</v>
      </c>
      <c r="N398" t="n">
        <v>52.83</v>
      </c>
      <c r="O398" t="n">
        <v>28595.54</v>
      </c>
      <c r="P398" t="n">
        <v>53.98</v>
      </c>
      <c r="Q398" t="n">
        <v>203.56</v>
      </c>
      <c r="R398" t="n">
        <v>15.93</v>
      </c>
      <c r="S398" t="n">
        <v>13.05</v>
      </c>
      <c r="T398" t="n">
        <v>1143.62</v>
      </c>
      <c r="U398" t="n">
        <v>0.82</v>
      </c>
      <c r="V398" t="n">
        <v>0.91</v>
      </c>
      <c r="W398" t="n">
        <v>0.06</v>
      </c>
      <c r="X398" t="n">
        <v>0.06</v>
      </c>
      <c r="Y398" t="n">
        <v>1</v>
      </c>
      <c r="Z398" t="n">
        <v>10</v>
      </c>
    </row>
    <row r="399">
      <c r="A399" t="n">
        <v>41</v>
      </c>
      <c r="B399" t="n">
        <v>110</v>
      </c>
      <c r="C399" t="inlineStr">
        <is>
          <t xml:space="preserve">CONCLUIDO	</t>
        </is>
      </c>
      <c r="D399" t="n">
        <v>14.4277</v>
      </c>
      <c r="E399" t="n">
        <v>6.93</v>
      </c>
      <c r="F399" t="n">
        <v>4.11</v>
      </c>
      <c r="G399" t="n">
        <v>49.29</v>
      </c>
      <c r="H399" t="n">
        <v>0.87</v>
      </c>
      <c r="I399" t="n">
        <v>5</v>
      </c>
      <c r="J399" t="n">
        <v>230.38</v>
      </c>
      <c r="K399" t="n">
        <v>56.13</v>
      </c>
      <c r="L399" t="n">
        <v>11.25</v>
      </c>
      <c r="M399" t="n">
        <v>3</v>
      </c>
      <c r="N399" t="n">
        <v>53</v>
      </c>
      <c r="O399" t="n">
        <v>28647.87</v>
      </c>
      <c r="P399" t="n">
        <v>53.95</v>
      </c>
      <c r="Q399" t="n">
        <v>203.56</v>
      </c>
      <c r="R399" t="n">
        <v>16.11</v>
      </c>
      <c r="S399" t="n">
        <v>13.05</v>
      </c>
      <c r="T399" t="n">
        <v>1237.29</v>
      </c>
      <c r="U399" t="n">
        <v>0.8100000000000001</v>
      </c>
      <c r="V399" t="n">
        <v>0.91</v>
      </c>
      <c r="W399" t="n">
        <v>0.06</v>
      </c>
      <c r="X399" t="n">
        <v>0.07000000000000001</v>
      </c>
      <c r="Y399" t="n">
        <v>1</v>
      </c>
      <c r="Z399" t="n">
        <v>10</v>
      </c>
    </row>
    <row r="400">
      <c r="A400" t="n">
        <v>42</v>
      </c>
      <c r="B400" t="n">
        <v>110</v>
      </c>
      <c r="C400" t="inlineStr">
        <is>
          <t xml:space="preserve">CONCLUIDO	</t>
        </is>
      </c>
      <c r="D400" t="n">
        <v>14.3799</v>
      </c>
      <c r="E400" t="n">
        <v>6.95</v>
      </c>
      <c r="F400" t="n">
        <v>4.13</v>
      </c>
      <c r="G400" t="n">
        <v>49.56</v>
      </c>
      <c r="H400" t="n">
        <v>0.89</v>
      </c>
      <c r="I400" t="n">
        <v>5</v>
      </c>
      <c r="J400" t="n">
        <v>230.81</v>
      </c>
      <c r="K400" t="n">
        <v>56.13</v>
      </c>
      <c r="L400" t="n">
        <v>11.5</v>
      </c>
      <c r="M400" t="n">
        <v>3</v>
      </c>
      <c r="N400" t="n">
        <v>53.18</v>
      </c>
      <c r="O400" t="n">
        <v>28700.26</v>
      </c>
      <c r="P400" t="n">
        <v>53.9</v>
      </c>
      <c r="Q400" t="n">
        <v>203.56</v>
      </c>
      <c r="R400" t="n">
        <v>16.91</v>
      </c>
      <c r="S400" t="n">
        <v>13.05</v>
      </c>
      <c r="T400" t="n">
        <v>1634</v>
      </c>
      <c r="U400" t="n">
        <v>0.77</v>
      </c>
      <c r="V400" t="n">
        <v>0.9</v>
      </c>
      <c r="W400" t="n">
        <v>0.06</v>
      </c>
      <c r="X400" t="n">
        <v>0.09</v>
      </c>
      <c r="Y400" t="n">
        <v>1</v>
      </c>
      <c r="Z400" t="n">
        <v>10</v>
      </c>
    </row>
    <row r="401">
      <c r="A401" t="n">
        <v>43</v>
      </c>
      <c r="B401" t="n">
        <v>110</v>
      </c>
      <c r="C401" t="inlineStr">
        <is>
          <t xml:space="preserve">CONCLUIDO	</t>
        </is>
      </c>
      <c r="D401" t="n">
        <v>14.3954</v>
      </c>
      <c r="E401" t="n">
        <v>6.95</v>
      </c>
      <c r="F401" t="n">
        <v>4.12</v>
      </c>
      <c r="G401" t="n">
        <v>49.47</v>
      </c>
      <c r="H401" t="n">
        <v>0.9</v>
      </c>
      <c r="I401" t="n">
        <v>5</v>
      </c>
      <c r="J401" t="n">
        <v>231.23</v>
      </c>
      <c r="K401" t="n">
        <v>56.13</v>
      </c>
      <c r="L401" t="n">
        <v>11.75</v>
      </c>
      <c r="M401" t="n">
        <v>3</v>
      </c>
      <c r="N401" t="n">
        <v>53.36</v>
      </c>
      <c r="O401" t="n">
        <v>28752.71</v>
      </c>
      <c r="P401" t="n">
        <v>53.58</v>
      </c>
      <c r="Q401" t="n">
        <v>203.56</v>
      </c>
      <c r="R401" t="n">
        <v>16.61</v>
      </c>
      <c r="S401" t="n">
        <v>13.05</v>
      </c>
      <c r="T401" t="n">
        <v>1486.87</v>
      </c>
      <c r="U401" t="n">
        <v>0.79</v>
      </c>
      <c r="V401" t="n">
        <v>0.91</v>
      </c>
      <c r="W401" t="n">
        <v>0.06</v>
      </c>
      <c r="X401" t="n">
        <v>0.08</v>
      </c>
      <c r="Y401" t="n">
        <v>1</v>
      </c>
      <c r="Z401" t="n">
        <v>10</v>
      </c>
    </row>
    <row r="402">
      <c r="A402" t="n">
        <v>44</v>
      </c>
      <c r="B402" t="n">
        <v>110</v>
      </c>
      <c r="C402" t="inlineStr">
        <is>
          <t xml:space="preserve">CONCLUIDO	</t>
        </is>
      </c>
      <c r="D402" t="n">
        <v>14.3902</v>
      </c>
      <c r="E402" t="n">
        <v>6.95</v>
      </c>
      <c r="F402" t="n">
        <v>4.13</v>
      </c>
      <c r="G402" t="n">
        <v>49.5</v>
      </c>
      <c r="H402" t="n">
        <v>0.92</v>
      </c>
      <c r="I402" t="n">
        <v>5</v>
      </c>
      <c r="J402" t="n">
        <v>231.66</v>
      </c>
      <c r="K402" t="n">
        <v>56.13</v>
      </c>
      <c r="L402" t="n">
        <v>12</v>
      </c>
      <c r="M402" t="n">
        <v>3</v>
      </c>
      <c r="N402" t="n">
        <v>53.53</v>
      </c>
      <c r="O402" t="n">
        <v>28805.23</v>
      </c>
      <c r="P402" t="n">
        <v>53.26</v>
      </c>
      <c r="Q402" t="n">
        <v>203.56</v>
      </c>
      <c r="R402" t="n">
        <v>16.71</v>
      </c>
      <c r="S402" t="n">
        <v>13.05</v>
      </c>
      <c r="T402" t="n">
        <v>1537.46</v>
      </c>
      <c r="U402" t="n">
        <v>0.78</v>
      </c>
      <c r="V402" t="n">
        <v>0.91</v>
      </c>
      <c r="W402" t="n">
        <v>0.06</v>
      </c>
      <c r="X402" t="n">
        <v>0.08</v>
      </c>
      <c r="Y402" t="n">
        <v>1</v>
      </c>
      <c r="Z402" t="n">
        <v>10</v>
      </c>
    </row>
    <row r="403">
      <c r="A403" t="n">
        <v>45</v>
      </c>
      <c r="B403" t="n">
        <v>110</v>
      </c>
      <c r="C403" t="inlineStr">
        <is>
          <t xml:space="preserve">CONCLUIDO	</t>
        </is>
      </c>
      <c r="D403" t="n">
        <v>14.3902</v>
      </c>
      <c r="E403" t="n">
        <v>6.95</v>
      </c>
      <c r="F403" t="n">
        <v>4.13</v>
      </c>
      <c r="G403" t="n">
        <v>49.5</v>
      </c>
      <c r="H403" t="n">
        <v>0.9399999999999999</v>
      </c>
      <c r="I403" t="n">
        <v>5</v>
      </c>
      <c r="J403" t="n">
        <v>232.08</v>
      </c>
      <c r="K403" t="n">
        <v>56.13</v>
      </c>
      <c r="L403" t="n">
        <v>12.25</v>
      </c>
      <c r="M403" t="n">
        <v>3</v>
      </c>
      <c r="N403" t="n">
        <v>53.71</v>
      </c>
      <c r="O403" t="n">
        <v>28857.81</v>
      </c>
      <c r="P403" t="n">
        <v>52.92</v>
      </c>
      <c r="Q403" t="n">
        <v>203.56</v>
      </c>
      <c r="R403" t="n">
        <v>16.67</v>
      </c>
      <c r="S403" t="n">
        <v>13.05</v>
      </c>
      <c r="T403" t="n">
        <v>1516.38</v>
      </c>
      <c r="U403" t="n">
        <v>0.78</v>
      </c>
      <c r="V403" t="n">
        <v>0.91</v>
      </c>
      <c r="W403" t="n">
        <v>0.06</v>
      </c>
      <c r="X403" t="n">
        <v>0.09</v>
      </c>
      <c r="Y403" t="n">
        <v>1</v>
      </c>
      <c r="Z403" t="n">
        <v>10</v>
      </c>
    </row>
    <row r="404">
      <c r="A404" t="n">
        <v>46</v>
      </c>
      <c r="B404" t="n">
        <v>110</v>
      </c>
      <c r="C404" t="inlineStr">
        <is>
          <t xml:space="preserve">CONCLUIDO	</t>
        </is>
      </c>
      <c r="D404" t="n">
        <v>14.5349</v>
      </c>
      <c r="E404" t="n">
        <v>6.88</v>
      </c>
      <c r="F404" t="n">
        <v>4.1</v>
      </c>
      <c r="G404" t="n">
        <v>61.48</v>
      </c>
      <c r="H404" t="n">
        <v>0.96</v>
      </c>
      <c r="I404" t="n">
        <v>4</v>
      </c>
      <c r="J404" t="n">
        <v>232.51</v>
      </c>
      <c r="K404" t="n">
        <v>56.13</v>
      </c>
      <c r="L404" t="n">
        <v>12.5</v>
      </c>
      <c r="M404" t="n">
        <v>2</v>
      </c>
      <c r="N404" t="n">
        <v>53.88</v>
      </c>
      <c r="O404" t="n">
        <v>28910.45</v>
      </c>
      <c r="P404" t="n">
        <v>52.17</v>
      </c>
      <c r="Q404" t="n">
        <v>203.57</v>
      </c>
      <c r="R404" t="n">
        <v>15.77</v>
      </c>
      <c r="S404" t="n">
        <v>13.05</v>
      </c>
      <c r="T404" t="n">
        <v>1072.43</v>
      </c>
      <c r="U404" t="n">
        <v>0.83</v>
      </c>
      <c r="V404" t="n">
        <v>0.91</v>
      </c>
      <c r="W404" t="n">
        <v>0.06</v>
      </c>
      <c r="X404" t="n">
        <v>0.06</v>
      </c>
      <c r="Y404" t="n">
        <v>1</v>
      </c>
      <c r="Z404" t="n">
        <v>10</v>
      </c>
    </row>
    <row r="405">
      <c r="A405" t="n">
        <v>47</v>
      </c>
      <c r="B405" t="n">
        <v>110</v>
      </c>
      <c r="C405" t="inlineStr">
        <is>
          <t xml:space="preserve">CONCLUIDO	</t>
        </is>
      </c>
      <c r="D405" t="n">
        <v>14.5625</v>
      </c>
      <c r="E405" t="n">
        <v>6.87</v>
      </c>
      <c r="F405" t="n">
        <v>4.09</v>
      </c>
      <c r="G405" t="n">
        <v>61.28</v>
      </c>
      <c r="H405" t="n">
        <v>0.97</v>
      </c>
      <c r="I405" t="n">
        <v>4</v>
      </c>
      <c r="J405" t="n">
        <v>232.94</v>
      </c>
      <c r="K405" t="n">
        <v>56.13</v>
      </c>
      <c r="L405" t="n">
        <v>12.75</v>
      </c>
      <c r="M405" t="n">
        <v>2</v>
      </c>
      <c r="N405" t="n">
        <v>54.06</v>
      </c>
      <c r="O405" t="n">
        <v>28963.15</v>
      </c>
      <c r="P405" t="n">
        <v>51.91</v>
      </c>
      <c r="Q405" t="n">
        <v>203.56</v>
      </c>
      <c r="R405" t="n">
        <v>15.3</v>
      </c>
      <c r="S405" t="n">
        <v>13.05</v>
      </c>
      <c r="T405" t="n">
        <v>836.2</v>
      </c>
      <c r="U405" t="n">
        <v>0.85</v>
      </c>
      <c r="V405" t="n">
        <v>0.91</v>
      </c>
      <c r="W405" t="n">
        <v>0.06</v>
      </c>
      <c r="X405" t="n">
        <v>0.04</v>
      </c>
      <c r="Y405" t="n">
        <v>1</v>
      </c>
      <c r="Z405" t="n">
        <v>10</v>
      </c>
    </row>
    <row r="406">
      <c r="A406" t="n">
        <v>48</v>
      </c>
      <c r="B406" t="n">
        <v>110</v>
      </c>
      <c r="C406" t="inlineStr">
        <is>
          <t xml:space="preserve">CONCLUIDO	</t>
        </is>
      </c>
      <c r="D406" t="n">
        <v>14.5625</v>
      </c>
      <c r="E406" t="n">
        <v>6.87</v>
      </c>
      <c r="F406" t="n">
        <v>4.09</v>
      </c>
      <c r="G406" t="n">
        <v>61.28</v>
      </c>
      <c r="H406" t="n">
        <v>0.99</v>
      </c>
      <c r="I406" t="n">
        <v>4</v>
      </c>
      <c r="J406" t="n">
        <v>233.37</v>
      </c>
      <c r="K406" t="n">
        <v>56.13</v>
      </c>
      <c r="L406" t="n">
        <v>13</v>
      </c>
      <c r="M406" t="n">
        <v>2</v>
      </c>
      <c r="N406" t="n">
        <v>54.24</v>
      </c>
      <c r="O406" t="n">
        <v>29015.91</v>
      </c>
      <c r="P406" t="n">
        <v>51.84</v>
      </c>
      <c r="Q406" t="n">
        <v>203.56</v>
      </c>
      <c r="R406" t="n">
        <v>15.42</v>
      </c>
      <c r="S406" t="n">
        <v>13.05</v>
      </c>
      <c r="T406" t="n">
        <v>894.83</v>
      </c>
      <c r="U406" t="n">
        <v>0.85</v>
      </c>
      <c r="V406" t="n">
        <v>0.91</v>
      </c>
      <c r="W406" t="n">
        <v>0.06</v>
      </c>
      <c r="X406" t="n">
        <v>0.04</v>
      </c>
      <c r="Y406" t="n">
        <v>1</v>
      </c>
      <c r="Z406" t="n">
        <v>10</v>
      </c>
    </row>
    <row r="407">
      <c r="A407" t="n">
        <v>49</v>
      </c>
      <c r="B407" t="n">
        <v>110</v>
      </c>
      <c r="C407" t="inlineStr">
        <is>
          <t xml:space="preserve">CONCLUIDO	</t>
        </is>
      </c>
      <c r="D407" t="n">
        <v>14.5366</v>
      </c>
      <c r="E407" t="n">
        <v>6.88</v>
      </c>
      <c r="F407" t="n">
        <v>4.1</v>
      </c>
      <c r="G407" t="n">
        <v>61.46</v>
      </c>
      <c r="H407" t="n">
        <v>1.01</v>
      </c>
      <c r="I407" t="n">
        <v>4</v>
      </c>
      <c r="J407" t="n">
        <v>233.79</v>
      </c>
      <c r="K407" t="n">
        <v>56.13</v>
      </c>
      <c r="L407" t="n">
        <v>13.25</v>
      </c>
      <c r="M407" t="n">
        <v>2</v>
      </c>
      <c r="N407" t="n">
        <v>54.42</v>
      </c>
      <c r="O407" t="n">
        <v>29068.74</v>
      </c>
      <c r="P407" t="n">
        <v>51.92</v>
      </c>
      <c r="Q407" t="n">
        <v>203.56</v>
      </c>
      <c r="R407" t="n">
        <v>15.85</v>
      </c>
      <c r="S407" t="n">
        <v>13.05</v>
      </c>
      <c r="T407" t="n">
        <v>1111.66</v>
      </c>
      <c r="U407" t="n">
        <v>0.82</v>
      </c>
      <c r="V407" t="n">
        <v>0.91</v>
      </c>
      <c r="W407" t="n">
        <v>0.06</v>
      </c>
      <c r="X407" t="n">
        <v>0.06</v>
      </c>
      <c r="Y407" t="n">
        <v>1</v>
      </c>
      <c r="Z407" t="n">
        <v>10</v>
      </c>
    </row>
    <row r="408">
      <c r="A408" t="n">
        <v>50</v>
      </c>
      <c r="B408" t="n">
        <v>110</v>
      </c>
      <c r="C408" t="inlineStr">
        <is>
          <t xml:space="preserve">CONCLUIDO	</t>
        </is>
      </c>
      <c r="D408" t="n">
        <v>14.5343</v>
      </c>
      <c r="E408" t="n">
        <v>6.88</v>
      </c>
      <c r="F408" t="n">
        <v>4.1</v>
      </c>
      <c r="G408" t="n">
        <v>61.48</v>
      </c>
      <c r="H408" t="n">
        <v>1.02</v>
      </c>
      <c r="I408" t="n">
        <v>4</v>
      </c>
      <c r="J408" t="n">
        <v>234.22</v>
      </c>
      <c r="K408" t="n">
        <v>56.13</v>
      </c>
      <c r="L408" t="n">
        <v>13.5</v>
      </c>
      <c r="M408" t="n">
        <v>2</v>
      </c>
      <c r="N408" t="n">
        <v>54.6</v>
      </c>
      <c r="O408" t="n">
        <v>29121.64</v>
      </c>
      <c r="P408" t="n">
        <v>51.82</v>
      </c>
      <c r="Q408" t="n">
        <v>203.57</v>
      </c>
      <c r="R408" t="n">
        <v>15.83</v>
      </c>
      <c r="S408" t="n">
        <v>13.05</v>
      </c>
      <c r="T408" t="n">
        <v>1099.13</v>
      </c>
      <c r="U408" t="n">
        <v>0.82</v>
      </c>
      <c r="V408" t="n">
        <v>0.91</v>
      </c>
      <c r="W408" t="n">
        <v>0.06</v>
      </c>
      <c r="X408" t="n">
        <v>0.06</v>
      </c>
      <c r="Y408" t="n">
        <v>1</v>
      </c>
      <c r="Z408" t="n">
        <v>10</v>
      </c>
    </row>
    <row r="409">
      <c r="A409" t="n">
        <v>51</v>
      </c>
      <c r="B409" t="n">
        <v>110</v>
      </c>
      <c r="C409" t="inlineStr">
        <is>
          <t xml:space="preserve">CONCLUIDO	</t>
        </is>
      </c>
      <c r="D409" t="n">
        <v>14.5325</v>
      </c>
      <c r="E409" t="n">
        <v>6.88</v>
      </c>
      <c r="F409" t="n">
        <v>4.1</v>
      </c>
      <c r="G409" t="n">
        <v>61.49</v>
      </c>
      <c r="H409" t="n">
        <v>1.04</v>
      </c>
      <c r="I409" t="n">
        <v>4</v>
      </c>
      <c r="J409" t="n">
        <v>234.65</v>
      </c>
      <c r="K409" t="n">
        <v>56.13</v>
      </c>
      <c r="L409" t="n">
        <v>13.75</v>
      </c>
      <c r="M409" t="n">
        <v>2</v>
      </c>
      <c r="N409" t="n">
        <v>54.78</v>
      </c>
      <c r="O409" t="n">
        <v>29174.59</v>
      </c>
      <c r="P409" t="n">
        <v>51.72</v>
      </c>
      <c r="Q409" t="n">
        <v>203.56</v>
      </c>
      <c r="R409" t="n">
        <v>15.93</v>
      </c>
      <c r="S409" t="n">
        <v>13.05</v>
      </c>
      <c r="T409" t="n">
        <v>1147.68</v>
      </c>
      <c r="U409" t="n">
        <v>0.82</v>
      </c>
      <c r="V409" t="n">
        <v>0.91</v>
      </c>
      <c r="W409" t="n">
        <v>0.06</v>
      </c>
      <c r="X409" t="n">
        <v>0.06</v>
      </c>
      <c r="Y409" t="n">
        <v>1</v>
      </c>
      <c r="Z409" t="n">
        <v>10</v>
      </c>
    </row>
    <row r="410">
      <c r="A410" t="n">
        <v>52</v>
      </c>
      <c r="B410" t="n">
        <v>110</v>
      </c>
      <c r="C410" t="inlineStr">
        <is>
          <t xml:space="preserve">CONCLUIDO	</t>
        </is>
      </c>
      <c r="D410" t="n">
        <v>14.5308</v>
      </c>
      <c r="E410" t="n">
        <v>6.88</v>
      </c>
      <c r="F410" t="n">
        <v>4.1</v>
      </c>
      <c r="G410" t="n">
        <v>61.5</v>
      </c>
      <c r="H410" t="n">
        <v>1.06</v>
      </c>
      <c r="I410" t="n">
        <v>4</v>
      </c>
      <c r="J410" t="n">
        <v>235.08</v>
      </c>
      <c r="K410" t="n">
        <v>56.13</v>
      </c>
      <c r="L410" t="n">
        <v>14</v>
      </c>
      <c r="M410" t="n">
        <v>2</v>
      </c>
      <c r="N410" t="n">
        <v>54.96</v>
      </c>
      <c r="O410" t="n">
        <v>29227.61</v>
      </c>
      <c r="P410" t="n">
        <v>51.61</v>
      </c>
      <c r="Q410" t="n">
        <v>203.56</v>
      </c>
      <c r="R410" t="n">
        <v>15.88</v>
      </c>
      <c r="S410" t="n">
        <v>13.05</v>
      </c>
      <c r="T410" t="n">
        <v>1127.41</v>
      </c>
      <c r="U410" t="n">
        <v>0.82</v>
      </c>
      <c r="V410" t="n">
        <v>0.91</v>
      </c>
      <c r="W410" t="n">
        <v>0.06</v>
      </c>
      <c r="X410" t="n">
        <v>0.06</v>
      </c>
      <c r="Y410" t="n">
        <v>1</v>
      </c>
      <c r="Z410" t="n">
        <v>10</v>
      </c>
    </row>
    <row r="411">
      <c r="A411" t="n">
        <v>53</v>
      </c>
      <c r="B411" t="n">
        <v>110</v>
      </c>
      <c r="C411" t="inlineStr">
        <is>
          <t xml:space="preserve">CONCLUIDO	</t>
        </is>
      </c>
      <c r="D411" t="n">
        <v>14.5355</v>
      </c>
      <c r="E411" t="n">
        <v>6.88</v>
      </c>
      <c r="F411" t="n">
        <v>4.1</v>
      </c>
      <c r="G411" t="n">
        <v>61.47</v>
      </c>
      <c r="H411" t="n">
        <v>1.08</v>
      </c>
      <c r="I411" t="n">
        <v>4</v>
      </c>
      <c r="J411" t="n">
        <v>235.51</v>
      </c>
      <c r="K411" t="n">
        <v>56.13</v>
      </c>
      <c r="L411" t="n">
        <v>14.25</v>
      </c>
      <c r="M411" t="n">
        <v>2</v>
      </c>
      <c r="N411" t="n">
        <v>55.14</v>
      </c>
      <c r="O411" t="n">
        <v>29280.69</v>
      </c>
      <c r="P411" t="n">
        <v>51.46</v>
      </c>
      <c r="Q411" t="n">
        <v>203.58</v>
      </c>
      <c r="R411" t="n">
        <v>15.76</v>
      </c>
      <c r="S411" t="n">
        <v>13.05</v>
      </c>
      <c r="T411" t="n">
        <v>1065.28</v>
      </c>
      <c r="U411" t="n">
        <v>0.83</v>
      </c>
      <c r="V411" t="n">
        <v>0.91</v>
      </c>
      <c r="W411" t="n">
        <v>0.06</v>
      </c>
      <c r="X411" t="n">
        <v>0.06</v>
      </c>
      <c r="Y411" t="n">
        <v>1</v>
      </c>
      <c r="Z411" t="n">
        <v>10</v>
      </c>
    </row>
    <row r="412">
      <c r="A412" t="n">
        <v>54</v>
      </c>
      <c r="B412" t="n">
        <v>110</v>
      </c>
      <c r="C412" t="inlineStr">
        <is>
          <t xml:space="preserve">CONCLUIDO	</t>
        </is>
      </c>
      <c r="D412" t="n">
        <v>14.5543</v>
      </c>
      <c r="E412" t="n">
        <v>6.87</v>
      </c>
      <c r="F412" t="n">
        <v>4.09</v>
      </c>
      <c r="G412" t="n">
        <v>61.34</v>
      </c>
      <c r="H412" t="n">
        <v>1.09</v>
      </c>
      <c r="I412" t="n">
        <v>4</v>
      </c>
      <c r="J412" t="n">
        <v>235.94</v>
      </c>
      <c r="K412" t="n">
        <v>56.13</v>
      </c>
      <c r="L412" t="n">
        <v>14.5</v>
      </c>
      <c r="M412" t="n">
        <v>2</v>
      </c>
      <c r="N412" t="n">
        <v>55.32</v>
      </c>
      <c r="O412" t="n">
        <v>29333.84</v>
      </c>
      <c r="P412" t="n">
        <v>51.16</v>
      </c>
      <c r="Q412" t="n">
        <v>203.59</v>
      </c>
      <c r="R412" t="n">
        <v>15.42</v>
      </c>
      <c r="S412" t="n">
        <v>13.05</v>
      </c>
      <c r="T412" t="n">
        <v>894.92</v>
      </c>
      <c r="U412" t="n">
        <v>0.85</v>
      </c>
      <c r="V412" t="n">
        <v>0.91</v>
      </c>
      <c r="W412" t="n">
        <v>0.06</v>
      </c>
      <c r="X412" t="n">
        <v>0.05</v>
      </c>
      <c r="Y412" t="n">
        <v>1</v>
      </c>
      <c r="Z412" t="n">
        <v>10</v>
      </c>
    </row>
    <row r="413">
      <c r="A413" t="n">
        <v>55</v>
      </c>
      <c r="B413" t="n">
        <v>110</v>
      </c>
      <c r="C413" t="inlineStr">
        <is>
          <t xml:space="preserve">CONCLUIDO	</t>
        </is>
      </c>
      <c r="D413" t="n">
        <v>14.5496</v>
      </c>
      <c r="E413" t="n">
        <v>6.87</v>
      </c>
      <c r="F413" t="n">
        <v>4.09</v>
      </c>
      <c r="G413" t="n">
        <v>61.37</v>
      </c>
      <c r="H413" t="n">
        <v>1.11</v>
      </c>
      <c r="I413" t="n">
        <v>4</v>
      </c>
      <c r="J413" t="n">
        <v>236.37</v>
      </c>
      <c r="K413" t="n">
        <v>56.13</v>
      </c>
      <c r="L413" t="n">
        <v>14.75</v>
      </c>
      <c r="M413" t="n">
        <v>2</v>
      </c>
      <c r="N413" t="n">
        <v>55.5</v>
      </c>
      <c r="O413" t="n">
        <v>29387.05</v>
      </c>
      <c r="P413" t="n">
        <v>50.91</v>
      </c>
      <c r="Q413" t="n">
        <v>203.56</v>
      </c>
      <c r="R413" t="n">
        <v>15.64</v>
      </c>
      <c r="S413" t="n">
        <v>13.05</v>
      </c>
      <c r="T413" t="n">
        <v>1006.06</v>
      </c>
      <c r="U413" t="n">
        <v>0.83</v>
      </c>
      <c r="V413" t="n">
        <v>0.91</v>
      </c>
      <c r="W413" t="n">
        <v>0.06</v>
      </c>
      <c r="X413" t="n">
        <v>0.05</v>
      </c>
      <c r="Y413" t="n">
        <v>1</v>
      </c>
      <c r="Z413" t="n">
        <v>10</v>
      </c>
    </row>
    <row r="414">
      <c r="A414" t="n">
        <v>56</v>
      </c>
      <c r="B414" t="n">
        <v>110</v>
      </c>
      <c r="C414" t="inlineStr">
        <is>
          <t xml:space="preserve">CONCLUIDO	</t>
        </is>
      </c>
      <c r="D414" t="n">
        <v>14.5284</v>
      </c>
      <c r="E414" t="n">
        <v>6.88</v>
      </c>
      <c r="F414" t="n">
        <v>4.1</v>
      </c>
      <c r="G414" t="n">
        <v>61.52</v>
      </c>
      <c r="H414" t="n">
        <v>1.13</v>
      </c>
      <c r="I414" t="n">
        <v>4</v>
      </c>
      <c r="J414" t="n">
        <v>236.81</v>
      </c>
      <c r="K414" t="n">
        <v>56.13</v>
      </c>
      <c r="L414" t="n">
        <v>15</v>
      </c>
      <c r="M414" t="n">
        <v>2</v>
      </c>
      <c r="N414" t="n">
        <v>55.68</v>
      </c>
      <c r="O414" t="n">
        <v>29440.33</v>
      </c>
      <c r="P414" t="n">
        <v>51.16</v>
      </c>
      <c r="Q414" t="n">
        <v>203.56</v>
      </c>
      <c r="R414" t="n">
        <v>15.98</v>
      </c>
      <c r="S414" t="n">
        <v>13.05</v>
      </c>
      <c r="T414" t="n">
        <v>1172.9</v>
      </c>
      <c r="U414" t="n">
        <v>0.82</v>
      </c>
      <c r="V414" t="n">
        <v>0.91</v>
      </c>
      <c r="W414" t="n">
        <v>0.06</v>
      </c>
      <c r="X414" t="n">
        <v>0.06</v>
      </c>
      <c r="Y414" t="n">
        <v>1</v>
      </c>
      <c r="Z414" t="n">
        <v>10</v>
      </c>
    </row>
    <row r="415">
      <c r="A415" t="n">
        <v>57</v>
      </c>
      <c r="B415" t="n">
        <v>110</v>
      </c>
      <c r="C415" t="inlineStr">
        <is>
          <t xml:space="preserve">CONCLUIDO	</t>
        </is>
      </c>
      <c r="D415" t="n">
        <v>14.5273</v>
      </c>
      <c r="E415" t="n">
        <v>6.88</v>
      </c>
      <c r="F415" t="n">
        <v>4.1</v>
      </c>
      <c r="G415" t="n">
        <v>61.53</v>
      </c>
      <c r="H415" t="n">
        <v>1.14</v>
      </c>
      <c r="I415" t="n">
        <v>4</v>
      </c>
      <c r="J415" t="n">
        <v>237.24</v>
      </c>
      <c r="K415" t="n">
        <v>56.13</v>
      </c>
      <c r="L415" t="n">
        <v>15.25</v>
      </c>
      <c r="M415" t="n">
        <v>2</v>
      </c>
      <c r="N415" t="n">
        <v>55.86</v>
      </c>
      <c r="O415" t="n">
        <v>29493.67</v>
      </c>
      <c r="P415" t="n">
        <v>50.74</v>
      </c>
      <c r="Q415" t="n">
        <v>203.56</v>
      </c>
      <c r="R415" t="n">
        <v>15.99</v>
      </c>
      <c r="S415" t="n">
        <v>13.05</v>
      </c>
      <c r="T415" t="n">
        <v>1177.88</v>
      </c>
      <c r="U415" t="n">
        <v>0.82</v>
      </c>
      <c r="V415" t="n">
        <v>0.91</v>
      </c>
      <c r="W415" t="n">
        <v>0.06</v>
      </c>
      <c r="X415" t="n">
        <v>0.06</v>
      </c>
      <c r="Y415" t="n">
        <v>1</v>
      </c>
      <c r="Z415" t="n">
        <v>10</v>
      </c>
    </row>
    <row r="416">
      <c r="A416" t="n">
        <v>58</v>
      </c>
      <c r="B416" t="n">
        <v>110</v>
      </c>
      <c r="C416" t="inlineStr">
        <is>
          <t xml:space="preserve">CONCLUIDO	</t>
        </is>
      </c>
      <c r="D416" t="n">
        <v>14.5261</v>
      </c>
      <c r="E416" t="n">
        <v>6.88</v>
      </c>
      <c r="F416" t="n">
        <v>4.1</v>
      </c>
      <c r="G416" t="n">
        <v>61.54</v>
      </c>
      <c r="H416" t="n">
        <v>1.16</v>
      </c>
      <c r="I416" t="n">
        <v>4</v>
      </c>
      <c r="J416" t="n">
        <v>237.67</v>
      </c>
      <c r="K416" t="n">
        <v>56.13</v>
      </c>
      <c r="L416" t="n">
        <v>15.5</v>
      </c>
      <c r="M416" t="n">
        <v>2</v>
      </c>
      <c r="N416" t="n">
        <v>56.05</v>
      </c>
      <c r="O416" t="n">
        <v>29547.07</v>
      </c>
      <c r="P416" t="n">
        <v>50.48</v>
      </c>
      <c r="Q416" t="n">
        <v>203.56</v>
      </c>
      <c r="R416" t="n">
        <v>15.97</v>
      </c>
      <c r="S416" t="n">
        <v>13.05</v>
      </c>
      <c r="T416" t="n">
        <v>1171.37</v>
      </c>
      <c r="U416" t="n">
        <v>0.82</v>
      </c>
      <c r="V416" t="n">
        <v>0.91</v>
      </c>
      <c r="W416" t="n">
        <v>0.06</v>
      </c>
      <c r="X416" t="n">
        <v>0.06</v>
      </c>
      <c r="Y416" t="n">
        <v>1</v>
      </c>
      <c r="Z416" t="n">
        <v>10</v>
      </c>
    </row>
    <row r="417">
      <c r="A417" t="n">
        <v>59</v>
      </c>
      <c r="B417" t="n">
        <v>110</v>
      </c>
      <c r="C417" t="inlineStr">
        <is>
          <t xml:space="preserve">CONCLUIDO	</t>
        </is>
      </c>
      <c r="D417" t="n">
        <v>14.5261</v>
      </c>
      <c r="E417" t="n">
        <v>6.88</v>
      </c>
      <c r="F417" t="n">
        <v>4.1</v>
      </c>
      <c r="G417" t="n">
        <v>61.54</v>
      </c>
      <c r="H417" t="n">
        <v>1.18</v>
      </c>
      <c r="I417" t="n">
        <v>4</v>
      </c>
      <c r="J417" t="n">
        <v>238.11</v>
      </c>
      <c r="K417" t="n">
        <v>56.13</v>
      </c>
      <c r="L417" t="n">
        <v>15.75</v>
      </c>
      <c r="M417" t="n">
        <v>2</v>
      </c>
      <c r="N417" t="n">
        <v>56.23</v>
      </c>
      <c r="O417" t="n">
        <v>29600.54</v>
      </c>
      <c r="P417" t="n">
        <v>50.13</v>
      </c>
      <c r="Q417" t="n">
        <v>203.56</v>
      </c>
      <c r="R417" t="n">
        <v>15.98</v>
      </c>
      <c r="S417" t="n">
        <v>13.05</v>
      </c>
      <c r="T417" t="n">
        <v>1173.95</v>
      </c>
      <c r="U417" t="n">
        <v>0.82</v>
      </c>
      <c r="V417" t="n">
        <v>0.91</v>
      </c>
      <c r="W417" t="n">
        <v>0.06</v>
      </c>
      <c r="X417" t="n">
        <v>0.06</v>
      </c>
      <c r="Y417" t="n">
        <v>1</v>
      </c>
      <c r="Z417" t="n">
        <v>10</v>
      </c>
    </row>
    <row r="418">
      <c r="A418" t="n">
        <v>60</v>
      </c>
      <c r="B418" t="n">
        <v>110</v>
      </c>
      <c r="C418" t="inlineStr">
        <is>
          <t xml:space="preserve">CONCLUIDO	</t>
        </is>
      </c>
      <c r="D418" t="n">
        <v>14.5402</v>
      </c>
      <c r="E418" t="n">
        <v>6.88</v>
      </c>
      <c r="F418" t="n">
        <v>4.1</v>
      </c>
      <c r="G418" t="n">
        <v>61.44</v>
      </c>
      <c r="H418" t="n">
        <v>1.19</v>
      </c>
      <c r="I418" t="n">
        <v>4</v>
      </c>
      <c r="J418" t="n">
        <v>238.54</v>
      </c>
      <c r="K418" t="n">
        <v>56.13</v>
      </c>
      <c r="L418" t="n">
        <v>16</v>
      </c>
      <c r="M418" t="n">
        <v>2</v>
      </c>
      <c r="N418" t="n">
        <v>56.41</v>
      </c>
      <c r="O418" t="n">
        <v>29654.08</v>
      </c>
      <c r="P418" t="n">
        <v>49.72</v>
      </c>
      <c r="Q418" t="n">
        <v>203.56</v>
      </c>
      <c r="R418" t="n">
        <v>15.69</v>
      </c>
      <c r="S418" t="n">
        <v>13.05</v>
      </c>
      <c r="T418" t="n">
        <v>1028.45</v>
      </c>
      <c r="U418" t="n">
        <v>0.83</v>
      </c>
      <c r="V418" t="n">
        <v>0.91</v>
      </c>
      <c r="W418" t="n">
        <v>0.06</v>
      </c>
      <c r="X418" t="n">
        <v>0.06</v>
      </c>
      <c r="Y418" t="n">
        <v>1</v>
      </c>
      <c r="Z418" t="n">
        <v>10</v>
      </c>
    </row>
    <row r="419">
      <c r="A419" t="n">
        <v>61</v>
      </c>
      <c r="B419" t="n">
        <v>110</v>
      </c>
      <c r="C419" t="inlineStr">
        <is>
          <t xml:space="preserve">CONCLUIDO	</t>
        </is>
      </c>
      <c r="D419" t="n">
        <v>14.5478</v>
      </c>
      <c r="E419" t="n">
        <v>6.87</v>
      </c>
      <c r="F419" t="n">
        <v>4.09</v>
      </c>
      <c r="G419" t="n">
        <v>61.38</v>
      </c>
      <c r="H419" t="n">
        <v>1.21</v>
      </c>
      <c r="I419" t="n">
        <v>4</v>
      </c>
      <c r="J419" t="n">
        <v>238.97</v>
      </c>
      <c r="K419" t="n">
        <v>56.13</v>
      </c>
      <c r="L419" t="n">
        <v>16.25</v>
      </c>
      <c r="M419" t="n">
        <v>2</v>
      </c>
      <c r="N419" t="n">
        <v>56.6</v>
      </c>
      <c r="O419" t="n">
        <v>29707.68</v>
      </c>
      <c r="P419" t="n">
        <v>49</v>
      </c>
      <c r="Q419" t="n">
        <v>203.56</v>
      </c>
      <c r="R419" t="n">
        <v>15.65</v>
      </c>
      <c r="S419" t="n">
        <v>13.05</v>
      </c>
      <c r="T419" t="n">
        <v>1010.64</v>
      </c>
      <c r="U419" t="n">
        <v>0.83</v>
      </c>
      <c r="V419" t="n">
        <v>0.91</v>
      </c>
      <c r="W419" t="n">
        <v>0.06</v>
      </c>
      <c r="X419" t="n">
        <v>0.05</v>
      </c>
      <c r="Y419" t="n">
        <v>1</v>
      </c>
      <c r="Z419" t="n">
        <v>10</v>
      </c>
    </row>
    <row r="420">
      <c r="A420" t="n">
        <v>62</v>
      </c>
      <c r="B420" t="n">
        <v>110</v>
      </c>
      <c r="C420" t="inlineStr">
        <is>
          <t xml:space="preserve">CONCLUIDO	</t>
        </is>
      </c>
      <c r="D420" t="n">
        <v>14.5237</v>
      </c>
      <c r="E420" t="n">
        <v>6.89</v>
      </c>
      <c r="F420" t="n">
        <v>4.1</v>
      </c>
      <c r="G420" t="n">
        <v>61.55</v>
      </c>
      <c r="H420" t="n">
        <v>1.23</v>
      </c>
      <c r="I420" t="n">
        <v>4</v>
      </c>
      <c r="J420" t="n">
        <v>239.41</v>
      </c>
      <c r="K420" t="n">
        <v>56.13</v>
      </c>
      <c r="L420" t="n">
        <v>16.5</v>
      </c>
      <c r="M420" t="n">
        <v>2</v>
      </c>
      <c r="N420" t="n">
        <v>56.78</v>
      </c>
      <c r="O420" t="n">
        <v>29761.35</v>
      </c>
      <c r="P420" t="n">
        <v>48.61</v>
      </c>
      <c r="Q420" t="n">
        <v>203.56</v>
      </c>
      <c r="R420" t="n">
        <v>16.05</v>
      </c>
      <c r="S420" t="n">
        <v>13.05</v>
      </c>
      <c r="T420" t="n">
        <v>1211.52</v>
      </c>
      <c r="U420" t="n">
        <v>0.8100000000000001</v>
      </c>
      <c r="V420" t="n">
        <v>0.91</v>
      </c>
      <c r="W420" t="n">
        <v>0.06</v>
      </c>
      <c r="X420" t="n">
        <v>0.06</v>
      </c>
      <c r="Y420" t="n">
        <v>1</v>
      </c>
      <c r="Z420" t="n">
        <v>10</v>
      </c>
    </row>
    <row r="421">
      <c r="A421" t="n">
        <v>63</v>
      </c>
      <c r="B421" t="n">
        <v>110</v>
      </c>
      <c r="C421" t="inlineStr">
        <is>
          <t xml:space="preserve">CONCLUIDO	</t>
        </is>
      </c>
      <c r="D421" t="n">
        <v>14.5214</v>
      </c>
      <c r="E421" t="n">
        <v>6.89</v>
      </c>
      <c r="F421" t="n">
        <v>4.1</v>
      </c>
      <c r="G421" t="n">
        <v>61.57</v>
      </c>
      <c r="H421" t="n">
        <v>1.24</v>
      </c>
      <c r="I421" t="n">
        <v>4</v>
      </c>
      <c r="J421" t="n">
        <v>239.85</v>
      </c>
      <c r="K421" t="n">
        <v>56.13</v>
      </c>
      <c r="L421" t="n">
        <v>16.75</v>
      </c>
      <c r="M421" t="n">
        <v>2</v>
      </c>
      <c r="N421" t="n">
        <v>56.97</v>
      </c>
      <c r="O421" t="n">
        <v>29815.09</v>
      </c>
      <c r="P421" t="n">
        <v>48.17</v>
      </c>
      <c r="Q421" t="n">
        <v>203.56</v>
      </c>
      <c r="R421" t="n">
        <v>16.09</v>
      </c>
      <c r="S421" t="n">
        <v>13.05</v>
      </c>
      <c r="T421" t="n">
        <v>1227.83</v>
      </c>
      <c r="U421" t="n">
        <v>0.8100000000000001</v>
      </c>
      <c r="V421" t="n">
        <v>0.91</v>
      </c>
      <c r="W421" t="n">
        <v>0.06</v>
      </c>
      <c r="X421" t="n">
        <v>0.06</v>
      </c>
      <c r="Y421" t="n">
        <v>1</v>
      </c>
      <c r="Z421" t="n">
        <v>10</v>
      </c>
    </row>
    <row r="422">
      <c r="A422" t="n">
        <v>64</v>
      </c>
      <c r="B422" t="n">
        <v>110</v>
      </c>
      <c r="C422" t="inlineStr">
        <is>
          <t xml:space="preserve">CONCLUIDO	</t>
        </is>
      </c>
      <c r="D422" t="n">
        <v>14.6634</v>
      </c>
      <c r="E422" t="n">
        <v>6.82</v>
      </c>
      <c r="F422" t="n">
        <v>4.08</v>
      </c>
      <c r="G422" t="n">
        <v>81.61</v>
      </c>
      <c r="H422" t="n">
        <v>1.26</v>
      </c>
      <c r="I422" t="n">
        <v>3</v>
      </c>
      <c r="J422" t="n">
        <v>240.28</v>
      </c>
      <c r="K422" t="n">
        <v>56.13</v>
      </c>
      <c r="L422" t="n">
        <v>17</v>
      </c>
      <c r="M422" t="n">
        <v>1</v>
      </c>
      <c r="N422" t="n">
        <v>57.16</v>
      </c>
      <c r="O422" t="n">
        <v>29869.01</v>
      </c>
      <c r="P422" t="n">
        <v>47.43</v>
      </c>
      <c r="Q422" t="n">
        <v>203.56</v>
      </c>
      <c r="R422" t="n">
        <v>15.25</v>
      </c>
      <c r="S422" t="n">
        <v>13.05</v>
      </c>
      <c r="T422" t="n">
        <v>817.03</v>
      </c>
      <c r="U422" t="n">
        <v>0.86</v>
      </c>
      <c r="V422" t="n">
        <v>0.92</v>
      </c>
      <c r="W422" t="n">
        <v>0.06</v>
      </c>
      <c r="X422" t="n">
        <v>0.04</v>
      </c>
      <c r="Y422" t="n">
        <v>1</v>
      </c>
      <c r="Z422" t="n">
        <v>10</v>
      </c>
    </row>
    <row r="423">
      <c r="A423" t="n">
        <v>65</v>
      </c>
      <c r="B423" t="n">
        <v>110</v>
      </c>
      <c r="C423" t="inlineStr">
        <is>
          <t xml:space="preserve">CONCLUIDO	</t>
        </is>
      </c>
      <c r="D423" t="n">
        <v>14.6783</v>
      </c>
      <c r="E423" t="n">
        <v>6.81</v>
      </c>
      <c r="F423" t="n">
        <v>4.07</v>
      </c>
      <c r="G423" t="n">
        <v>81.47</v>
      </c>
      <c r="H423" t="n">
        <v>1.27</v>
      </c>
      <c r="I423" t="n">
        <v>3</v>
      </c>
      <c r="J423" t="n">
        <v>240.72</v>
      </c>
      <c r="K423" t="n">
        <v>56.13</v>
      </c>
      <c r="L423" t="n">
        <v>17.25</v>
      </c>
      <c r="M423" t="n">
        <v>1</v>
      </c>
      <c r="N423" t="n">
        <v>57.34</v>
      </c>
      <c r="O423" t="n">
        <v>29922.88</v>
      </c>
      <c r="P423" t="n">
        <v>47.57</v>
      </c>
      <c r="Q423" t="n">
        <v>203.56</v>
      </c>
      <c r="R423" t="n">
        <v>15</v>
      </c>
      <c r="S423" t="n">
        <v>13.05</v>
      </c>
      <c r="T423" t="n">
        <v>689.17</v>
      </c>
      <c r="U423" t="n">
        <v>0.87</v>
      </c>
      <c r="V423" t="n">
        <v>0.92</v>
      </c>
      <c r="W423" t="n">
        <v>0.06</v>
      </c>
      <c r="X423" t="n">
        <v>0.03</v>
      </c>
      <c r="Y423" t="n">
        <v>1</v>
      </c>
      <c r="Z423" t="n">
        <v>10</v>
      </c>
    </row>
    <row r="424">
      <c r="A424" t="n">
        <v>66</v>
      </c>
      <c r="B424" t="n">
        <v>110</v>
      </c>
      <c r="C424" t="inlineStr">
        <is>
          <t xml:space="preserve">CONCLUIDO	</t>
        </is>
      </c>
      <c r="D424" t="n">
        <v>14.6873</v>
      </c>
      <c r="E424" t="n">
        <v>6.81</v>
      </c>
      <c r="F424" t="n">
        <v>4.07</v>
      </c>
      <c r="G424" t="n">
        <v>81.38</v>
      </c>
      <c r="H424" t="n">
        <v>1.29</v>
      </c>
      <c r="I424" t="n">
        <v>3</v>
      </c>
      <c r="J424" t="n">
        <v>241.16</v>
      </c>
      <c r="K424" t="n">
        <v>56.13</v>
      </c>
      <c r="L424" t="n">
        <v>17.5</v>
      </c>
      <c r="M424" t="n">
        <v>1</v>
      </c>
      <c r="N424" t="n">
        <v>57.53</v>
      </c>
      <c r="O424" t="n">
        <v>29976.82</v>
      </c>
      <c r="P424" t="n">
        <v>47.64</v>
      </c>
      <c r="Q424" t="n">
        <v>203.56</v>
      </c>
      <c r="R424" t="n">
        <v>14.85</v>
      </c>
      <c r="S424" t="n">
        <v>13.05</v>
      </c>
      <c r="T424" t="n">
        <v>615.24</v>
      </c>
      <c r="U424" t="n">
        <v>0.88</v>
      </c>
      <c r="V424" t="n">
        <v>0.92</v>
      </c>
      <c r="W424" t="n">
        <v>0.06</v>
      </c>
      <c r="X424" t="n">
        <v>0.03</v>
      </c>
      <c r="Y424" t="n">
        <v>1</v>
      </c>
      <c r="Z424" t="n">
        <v>10</v>
      </c>
    </row>
    <row r="425">
      <c r="A425" t="n">
        <v>67</v>
      </c>
      <c r="B425" t="n">
        <v>110</v>
      </c>
      <c r="C425" t="inlineStr">
        <is>
          <t xml:space="preserve">CONCLUIDO	</t>
        </is>
      </c>
      <c r="D425" t="n">
        <v>14.6855</v>
      </c>
      <c r="E425" t="n">
        <v>6.81</v>
      </c>
      <c r="F425" t="n">
        <v>4.07</v>
      </c>
      <c r="G425" t="n">
        <v>81.40000000000001</v>
      </c>
      <c r="H425" t="n">
        <v>1.31</v>
      </c>
      <c r="I425" t="n">
        <v>3</v>
      </c>
      <c r="J425" t="n">
        <v>241.59</v>
      </c>
      <c r="K425" t="n">
        <v>56.13</v>
      </c>
      <c r="L425" t="n">
        <v>17.75</v>
      </c>
      <c r="M425" t="n">
        <v>0</v>
      </c>
      <c r="N425" t="n">
        <v>57.72</v>
      </c>
      <c r="O425" t="n">
        <v>30030.83</v>
      </c>
      <c r="P425" t="n">
        <v>47.66</v>
      </c>
      <c r="Q425" t="n">
        <v>203.56</v>
      </c>
      <c r="R425" t="n">
        <v>14.87</v>
      </c>
      <c r="S425" t="n">
        <v>13.05</v>
      </c>
      <c r="T425" t="n">
        <v>625.35</v>
      </c>
      <c r="U425" t="n">
        <v>0.88</v>
      </c>
      <c r="V425" t="n">
        <v>0.92</v>
      </c>
      <c r="W425" t="n">
        <v>0.06</v>
      </c>
      <c r="X425" t="n">
        <v>0.03</v>
      </c>
      <c r="Y425" t="n">
        <v>1</v>
      </c>
      <c r="Z425" t="n">
        <v>10</v>
      </c>
    </row>
    <row r="426">
      <c r="A426" t="n">
        <v>0</v>
      </c>
      <c r="B426" t="n">
        <v>150</v>
      </c>
      <c r="C426" t="inlineStr">
        <is>
          <t xml:space="preserve">CONCLUIDO	</t>
        </is>
      </c>
      <c r="D426" t="n">
        <v>7.9381</v>
      </c>
      <c r="E426" t="n">
        <v>12.6</v>
      </c>
      <c r="F426" t="n">
        <v>5.54</v>
      </c>
      <c r="G426" t="n">
        <v>4.56</v>
      </c>
      <c r="H426" t="n">
        <v>0.06</v>
      </c>
      <c r="I426" t="n">
        <v>73</v>
      </c>
      <c r="J426" t="n">
        <v>296.65</v>
      </c>
      <c r="K426" t="n">
        <v>61.82</v>
      </c>
      <c r="L426" t="n">
        <v>1</v>
      </c>
      <c r="M426" t="n">
        <v>71</v>
      </c>
      <c r="N426" t="n">
        <v>83.83</v>
      </c>
      <c r="O426" t="n">
        <v>36821.52</v>
      </c>
      <c r="P426" t="n">
        <v>100.36</v>
      </c>
      <c r="Q426" t="n">
        <v>203.61</v>
      </c>
      <c r="R426" t="n">
        <v>61.1</v>
      </c>
      <c r="S426" t="n">
        <v>13.05</v>
      </c>
      <c r="T426" t="n">
        <v>23392.36</v>
      </c>
      <c r="U426" t="n">
        <v>0.21</v>
      </c>
      <c r="V426" t="n">
        <v>0.67</v>
      </c>
      <c r="W426" t="n">
        <v>0.17</v>
      </c>
      <c r="X426" t="n">
        <v>1.5</v>
      </c>
      <c r="Y426" t="n">
        <v>1</v>
      </c>
      <c r="Z426" t="n">
        <v>10</v>
      </c>
    </row>
    <row r="427">
      <c r="A427" t="n">
        <v>1</v>
      </c>
      <c r="B427" t="n">
        <v>150</v>
      </c>
      <c r="C427" t="inlineStr">
        <is>
          <t xml:space="preserve">CONCLUIDO	</t>
        </is>
      </c>
      <c r="D427" t="n">
        <v>8.9177</v>
      </c>
      <c r="E427" t="n">
        <v>11.21</v>
      </c>
      <c r="F427" t="n">
        <v>5.16</v>
      </c>
      <c r="G427" t="n">
        <v>5.63</v>
      </c>
      <c r="H427" t="n">
        <v>0.07000000000000001</v>
      </c>
      <c r="I427" t="n">
        <v>55</v>
      </c>
      <c r="J427" t="n">
        <v>297.17</v>
      </c>
      <c r="K427" t="n">
        <v>61.82</v>
      </c>
      <c r="L427" t="n">
        <v>1.25</v>
      </c>
      <c r="M427" t="n">
        <v>53</v>
      </c>
      <c r="N427" t="n">
        <v>84.09999999999999</v>
      </c>
      <c r="O427" t="n">
        <v>36885.7</v>
      </c>
      <c r="P427" t="n">
        <v>93.27</v>
      </c>
      <c r="Q427" t="n">
        <v>203.76</v>
      </c>
      <c r="R427" t="n">
        <v>49.2</v>
      </c>
      <c r="S427" t="n">
        <v>13.05</v>
      </c>
      <c r="T427" t="n">
        <v>17531.37</v>
      </c>
      <c r="U427" t="n">
        <v>0.27</v>
      </c>
      <c r="V427" t="n">
        <v>0.72</v>
      </c>
      <c r="W427" t="n">
        <v>0.14</v>
      </c>
      <c r="X427" t="n">
        <v>1.12</v>
      </c>
      <c r="Y427" t="n">
        <v>1</v>
      </c>
      <c r="Z427" t="n">
        <v>10</v>
      </c>
    </row>
    <row r="428">
      <c r="A428" t="n">
        <v>2</v>
      </c>
      <c r="B428" t="n">
        <v>150</v>
      </c>
      <c r="C428" t="inlineStr">
        <is>
          <t xml:space="preserve">CONCLUIDO	</t>
        </is>
      </c>
      <c r="D428" t="n">
        <v>9.6455</v>
      </c>
      <c r="E428" t="n">
        <v>10.37</v>
      </c>
      <c r="F428" t="n">
        <v>4.93</v>
      </c>
      <c r="G428" t="n">
        <v>6.72</v>
      </c>
      <c r="H428" t="n">
        <v>0.09</v>
      </c>
      <c r="I428" t="n">
        <v>44</v>
      </c>
      <c r="J428" t="n">
        <v>297.7</v>
      </c>
      <c r="K428" t="n">
        <v>61.82</v>
      </c>
      <c r="L428" t="n">
        <v>1.5</v>
      </c>
      <c r="M428" t="n">
        <v>42</v>
      </c>
      <c r="N428" t="n">
        <v>84.37</v>
      </c>
      <c r="O428" t="n">
        <v>36949.99</v>
      </c>
      <c r="P428" t="n">
        <v>88.89</v>
      </c>
      <c r="Q428" t="n">
        <v>203.6</v>
      </c>
      <c r="R428" t="n">
        <v>41.66</v>
      </c>
      <c r="S428" t="n">
        <v>13.05</v>
      </c>
      <c r="T428" t="n">
        <v>13815.65</v>
      </c>
      <c r="U428" t="n">
        <v>0.31</v>
      </c>
      <c r="V428" t="n">
        <v>0.76</v>
      </c>
      <c r="W428" t="n">
        <v>0.12</v>
      </c>
      <c r="X428" t="n">
        <v>0.88</v>
      </c>
      <c r="Y428" t="n">
        <v>1</v>
      </c>
      <c r="Z428" t="n">
        <v>10</v>
      </c>
    </row>
    <row r="429">
      <c r="A429" t="n">
        <v>3</v>
      </c>
      <c r="B429" t="n">
        <v>150</v>
      </c>
      <c r="C429" t="inlineStr">
        <is>
          <t xml:space="preserve">CONCLUIDO	</t>
        </is>
      </c>
      <c r="D429" t="n">
        <v>10.1609</v>
      </c>
      <c r="E429" t="n">
        <v>9.84</v>
      </c>
      <c r="F429" t="n">
        <v>4.79</v>
      </c>
      <c r="G429" t="n">
        <v>7.77</v>
      </c>
      <c r="H429" t="n">
        <v>0.1</v>
      </c>
      <c r="I429" t="n">
        <v>37</v>
      </c>
      <c r="J429" t="n">
        <v>298.22</v>
      </c>
      <c r="K429" t="n">
        <v>61.82</v>
      </c>
      <c r="L429" t="n">
        <v>1.75</v>
      </c>
      <c r="M429" t="n">
        <v>35</v>
      </c>
      <c r="N429" t="n">
        <v>84.65000000000001</v>
      </c>
      <c r="O429" t="n">
        <v>37014.39</v>
      </c>
      <c r="P429" t="n">
        <v>86.28</v>
      </c>
      <c r="Q429" t="n">
        <v>203.62</v>
      </c>
      <c r="R429" t="n">
        <v>37.51</v>
      </c>
      <c r="S429" t="n">
        <v>13.05</v>
      </c>
      <c r="T429" t="n">
        <v>11774.58</v>
      </c>
      <c r="U429" t="n">
        <v>0.35</v>
      </c>
      <c r="V429" t="n">
        <v>0.78</v>
      </c>
      <c r="W429" t="n">
        <v>0.11</v>
      </c>
      <c r="X429" t="n">
        <v>0.75</v>
      </c>
      <c r="Y429" t="n">
        <v>1</v>
      </c>
      <c r="Z429" t="n">
        <v>10</v>
      </c>
    </row>
    <row r="430">
      <c r="A430" t="n">
        <v>4</v>
      </c>
      <c r="B430" t="n">
        <v>150</v>
      </c>
      <c r="C430" t="inlineStr">
        <is>
          <t xml:space="preserve">CONCLUIDO	</t>
        </is>
      </c>
      <c r="D430" t="n">
        <v>10.672</v>
      </c>
      <c r="E430" t="n">
        <v>9.369999999999999</v>
      </c>
      <c r="F430" t="n">
        <v>4.65</v>
      </c>
      <c r="G430" t="n">
        <v>9</v>
      </c>
      <c r="H430" t="n">
        <v>0.12</v>
      </c>
      <c r="I430" t="n">
        <v>31</v>
      </c>
      <c r="J430" t="n">
        <v>298.74</v>
      </c>
      <c r="K430" t="n">
        <v>61.82</v>
      </c>
      <c r="L430" t="n">
        <v>2</v>
      </c>
      <c r="M430" t="n">
        <v>29</v>
      </c>
      <c r="N430" t="n">
        <v>84.92</v>
      </c>
      <c r="O430" t="n">
        <v>37078.91</v>
      </c>
      <c r="P430" t="n">
        <v>83.68000000000001</v>
      </c>
      <c r="Q430" t="n">
        <v>203.59</v>
      </c>
      <c r="R430" t="n">
        <v>33.04</v>
      </c>
      <c r="S430" t="n">
        <v>13.05</v>
      </c>
      <c r="T430" t="n">
        <v>9569.620000000001</v>
      </c>
      <c r="U430" t="n">
        <v>0.39</v>
      </c>
      <c r="V430" t="n">
        <v>0.8</v>
      </c>
      <c r="W430" t="n">
        <v>0.1</v>
      </c>
      <c r="X430" t="n">
        <v>0.61</v>
      </c>
      <c r="Y430" t="n">
        <v>1</v>
      </c>
      <c r="Z430" t="n">
        <v>10</v>
      </c>
    </row>
    <row r="431">
      <c r="A431" t="n">
        <v>5</v>
      </c>
      <c r="B431" t="n">
        <v>150</v>
      </c>
      <c r="C431" t="inlineStr">
        <is>
          <t xml:space="preserve">CONCLUIDO	</t>
        </is>
      </c>
      <c r="D431" t="n">
        <v>10.9449</v>
      </c>
      <c r="E431" t="n">
        <v>9.140000000000001</v>
      </c>
      <c r="F431" t="n">
        <v>4.58</v>
      </c>
      <c r="G431" t="n">
        <v>9.82</v>
      </c>
      <c r="H431" t="n">
        <v>0.13</v>
      </c>
      <c r="I431" t="n">
        <v>28</v>
      </c>
      <c r="J431" t="n">
        <v>299.26</v>
      </c>
      <c r="K431" t="n">
        <v>61.82</v>
      </c>
      <c r="L431" t="n">
        <v>2.25</v>
      </c>
      <c r="M431" t="n">
        <v>26</v>
      </c>
      <c r="N431" t="n">
        <v>85.19</v>
      </c>
      <c r="O431" t="n">
        <v>37143.54</v>
      </c>
      <c r="P431" t="n">
        <v>82.42</v>
      </c>
      <c r="Q431" t="n">
        <v>203.59</v>
      </c>
      <c r="R431" t="n">
        <v>30.95</v>
      </c>
      <c r="S431" t="n">
        <v>13.05</v>
      </c>
      <c r="T431" t="n">
        <v>8539.77</v>
      </c>
      <c r="U431" t="n">
        <v>0.42</v>
      </c>
      <c r="V431" t="n">
        <v>0.82</v>
      </c>
      <c r="W431" t="n">
        <v>0.1</v>
      </c>
      <c r="X431" t="n">
        <v>0.54</v>
      </c>
      <c r="Y431" t="n">
        <v>1</v>
      </c>
      <c r="Z431" t="n">
        <v>10</v>
      </c>
    </row>
    <row r="432">
      <c r="A432" t="n">
        <v>6</v>
      </c>
      <c r="B432" t="n">
        <v>150</v>
      </c>
      <c r="C432" t="inlineStr">
        <is>
          <t xml:space="preserve">CONCLUIDO	</t>
        </is>
      </c>
      <c r="D432" t="n">
        <v>11.2184</v>
      </c>
      <c r="E432" t="n">
        <v>8.91</v>
      </c>
      <c r="F432" t="n">
        <v>4.53</v>
      </c>
      <c r="G432" t="n">
        <v>10.87</v>
      </c>
      <c r="H432" t="n">
        <v>0.15</v>
      </c>
      <c r="I432" t="n">
        <v>25</v>
      </c>
      <c r="J432" t="n">
        <v>299.79</v>
      </c>
      <c r="K432" t="n">
        <v>61.82</v>
      </c>
      <c r="L432" t="n">
        <v>2.5</v>
      </c>
      <c r="M432" t="n">
        <v>23</v>
      </c>
      <c r="N432" t="n">
        <v>85.47</v>
      </c>
      <c r="O432" t="n">
        <v>37208.42</v>
      </c>
      <c r="P432" t="n">
        <v>81.23999999999999</v>
      </c>
      <c r="Q432" t="n">
        <v>203.56</v>
      </c>
      <c r="R432" t="n">
        <v>29.15</v>
      </c>
      <c r="S432" t="n">
        <v>13.05</v>
      </c>
      <c r="T432" t="n">
        <v>7656.55</v>
      </c>
      <c r="U432" t="n">
        <v>0.45</v>
      </c>
      <c r="V432" t="n">
        <v>0.83</v>
      </c>
      <c r="W432" t="n">
        <v>0.09</v>
      </c>
      <c r="X432" t="n">
        <v>0.49</v>
      </c>
      <c r="Y432" t="n">
        <v>1</v>
      </c>
      <c r="Z432" t="n">
        <v>10</v>
      </c>
    </row>
    <row r="433">
      <c r="A433" t="n">
        <v>7</v>
      </c>
      <c r="B433" t="n">
        <v>150</v>
      </c>
      <c r="C433" t="inlineStr">
        <is>
          <t xml:space="preserve">CONCLUIDO	</t>
        </is>
      </c>
      <c r="D433" t="n">
        <v>11.5255</v>
      </c>
      <c r="E433" t="n">
        <v>8.68</v>
      </c>
      <c r="F433" t="n">
        <v>4.46</v>
      </c>
      <c r="G433" t="n">
        <v>12.16</v>
      </c>
      <c r="H433" t="n">
        <v>0.16</v>
      </c>
      <c r="I433" t="n">
        <v>22</v>
      </c>
      <c r="J433" t="n">
        <v>300.32</v>
      </c>
      <c r="K433" t="n">
        <v>61.82</v>
      </c>
      <c r="L433" t="n">
        <v>2.75</v>
      </c>
      <c r="M433" t="n">
        <v>20</v>
      </c>
      <c r="N433" t="n">
        <v>85.73999999999999</v>
      </c>
      <c r="O433" t="n">
        <v>37273.29</v>
      </c>
      <c r="P433" t="n">
        <v>79.92</v>
      </c>
      <c r="Q433" t="n">
        <v>203.59</v>
      </c>
      <c r="R433" t="n">
        <v>26.95</v>
      </c>
      <c r="S433" t="n">
        <v>13.05</v>
      </c>
      <c r="T433" t="n">
        <v>6571.3</v>
      </c>
      <c r="U433" t="n">
        <v>0.48</v>
      </c>
      <c r="V433" t="n">
        <v>0.84</v>
      </c>
      <c r="W433" t="n">
        <v>0.09</v>
      </c>
      <c r="X433" t="n">
        <v>0.42</v>
      </c>
      <c r="Y433" t="n">
        <v>1</v>
      </c>
      <c r="Z433" t="n">
        <v>10</v>
      </c>
    </row>
    <row r="434">
      <c r="A434" t="n">
        <v>8</v>
      </c>
      <c r="B434" t="n">
        <v>150</v>
      </c>
      <c r="C434" t="inlineStr">
        <is>
          <t xml:space="preserve">CONCLUIDO	</t>
        </is>
      </c>
      <c r="D434" t="n">
        <v>11.7478</v>
      </c>
      <c r="E434" t="n">
        <v>8.51</v>
      </c>
      <c r="F434" t="n">
        <v>4.4</v>
      </c>
      <c r="G434" t="n">
        <v>13.21</v>
      </c>
      <c r="H434" t="n">
        <v>0.18</v>
      </c>
      <c r="I434" t="n">
        <v>20</v>
      </c>
      <c r="J434" t="n">
        <v>300.84</v>
      </c>
      <c r="K434" t="n">
        <v>61.82</v>
      </c>
      <c r="L434" t="n">
        <v>3</v>
      </c>
      <c r="M434" t="n">
        <v>18</v>
      </c>
      <c r="N434" t="n">
        <v>86.02</v>
      </c>
      <c r="O434" t="n">
        <v>37338.27</v>
      </c>
      <c r="P434" t="n">
        <v>78.87</v>
      </c>
      <c r="Q434" t="n">
        <v>203.61</v>
      </c>
      <c r="R434" t="n">
        <v>25.08</v>
      </c>
      <c r="S434" t="n">
        <v>13.05</v>
      </c>
      <c r="T434" t="n">
        <v>5645.13</v>
      </c>
      <c r="U434" t="n">
        <v>0.52</v>
      </c>
      <c r="V434" t="n">
        <v>0.85</v>
      </c>
      <c r="W434" t="n">
        <v>0.09</v>
      </c>
      <c r="X434" t="n">
        <v>0.36</v>
      </c>
      <c r="Y434" t="n">
        <v>1</v>
      </c>
      <c r="Z434" t="n">
        <v>10</v>
      </c>
    </row>
    <row r="435">
      <c r="A435" t="n">
        <v>9</v>
      </c>
      <c r="B435" t="n">
        <v>150</v>
      </c>
      <c r="C435" t="inlineStr">
        <is>
          <t xml:space="preserve">CONCLUIDO	</t>
        </is>
      </c>
      <c r="D435" t="n">
        <v>12.0309</v>
      </c>
      <c r="E435" t="n">
        <v>8.31</v>
      </c>
      <c r="F435" t="n">
        <v>4.31</v>
      </c>
      <c r="G435" t="n">
        <v>14.38</v>
      </c>
      <c r="H435" t="n">
        <v>0.19</v>
      </c>
      <c r="I435" t="n">
        <v>18</v>
      </c>
      <c r="J435" t="n">
        <v>301.37</v>
      </c>
      <c r="K435" t="n">
        <v>61.82</v>
      </c>
      <c r="L435" t="n">
        <v>3.25</v>
      </c>
      <c r="M435" t="n">
        <v>16</v>
      </c>
      <c r="N435" t="n">
        <v>86.3</v>
      </c>
      <c r="O435" t="n">
        <v>37403.38</v>
      </c>
      <c r="P435" t="n">
        <v>77.13</v>
      </c>
      <c r="Q435" t="n">
        <v>203.56</v>
      </c>
      <c r="R435" t="n">
        <v>22.57</v>
      </c>
      <c r="S435" t="n">
        <v>13.05</v>
      </c>
      <c r="T435" t="n">
        <v>4398.95</v>
      </c>
      <c r="U435" t="n">
        <v>0.58</v>
      </c>
      <c r="V435" t="n">
        <v>0.87</v>
      </c>
      <c r="W435" t="n">
        <v>0.07000000000000001</v>
      </c>
      <c r="X435" t="n">
        <v>0.27</v>
      </c>
      <c r="Y435" t="n">
        <v>1</v>
      </c>
      <c r="Z435" t="n">
        <v>10</v>
      </c>
    </row>
    <row r="436">
      <c r="A436" t="n">
        <v>10</v>
      </c>
      <c r="B436" t="n">
        <v>150</v>
      </c>
      <c r="C436" t="inlineStr">
        <is>
          <t xml:space="preserve">CONCLUIDO	</t>
        </is>
      </c>
      <c r="D436" t="n">
        <v>11.8906</v>
      </c>
      <c r="E436" t="n">
        <v>8.41</v>
      </c>
      <c r="F436" t="n">
        <v>4.41</v>
      </c>
      <c r="G436" t="n">
        <v>14.71</v>
      </c>
      <c r="H436" t="n">
        <v>0.21</v>
      </c>
      <c r="I436" t="n">
        <v>18</v>
      </c>
      <c r="J436" t="n">
        <v>301.9</v>
      </c>
      <c r="K436" t="n">
        <v>61.82</v>
      </c>
      <c r="L436" t="n">
        <v>3.5</v>
      </c>
      <c r="M436" t="n">
        <v>16</v>
      </c>
      <c r="N436" t="n">
        <v>86.58</v>
      </c>
      <c r="O436" t="n">
        <v>37468.6</v>
      </c>
      <c r="P436" t="n">
        <v>78.81</v>
      </c>
      <c r="Q436" t="n">
        <v>203.63</v>
      </c>
      <c r="R436" t="n">
        <v>25.69</v>
      </c>
      <c r="S436" t="n">
        <v>13.05</v>
      </c>
      <c r="T436" t="n">
        <v>5958.32</v>
      </c>
      <c r="U436" t="n">
        <v>0.51</v>
      </c>
      <c r="V436" t="n">
        <v>0.85</v>
      </c>
      <c r="W436" t="n">
        <v>0.09</v>
      </c>
      <c r="X436" t="n">
        <v>0.37</v>
      </c>
      <c r="Y436" t="n">
        <v>1</v>
      </c>
      <c r="Z436" t="n">
        <v>10</v>
      </c>
    </row>
    <row r="437">
      <c r="A437" t="n">
        <v>11</v>
      </c>
      <c r="B437" t="n">
        <v>150</v>
      </c>
      <c r="C437" t="inlineStr">
        <is>
          <t xml:space="preserve">CONCLUIDO	</t>
        </is>
      </c>
      <c r="D437" t="n">
        <v>12.1445</v>
      </c>
      <c r="E437" t="n">
        <v>8.23</v>
      </c>
      <c r="F437" t="n">
        <v>4.35</v>
      </c>
      <c r="G437" t="n">
        <v>16.31</v>
      </c>
      <c r="H437" t="n">
        <v>0.22</v>
      </c>
      <c r="I437" t="n">
        <v>16</v>
      </c>
      <c r="J437" t="n">
        <v>302.43</v>
      </c>
      <c r="K437" t="n">
        <v>61.82</v>
      </c>
      <c r="L437" t="n">
        <v>3.75</v>
      </c>
      <c r="M437" t="n">
        <v>14</v>
      </c>
      <c r="N437" t="n">
        <v>86.86</v>
      </c>
      <c r="O437" t="n">
        <v>37533.94</v>
      </c>
      <c r="P437" t="n">
        <v>77.56</v>
      </c>
      <c r="Q437" t="n">
        <v>203.56</v>
      </c>
      <c r="R437" t="n">
        <v>23.63</v>
      </c>
      <c r="S437" t="n">
        <v>13.05</v>
      </c>
      <c r="T437" t="n">
        <v>4940.9</v>
      </c>
      <c r="U437" t="n">
        <v>0.55</v>
      </c>
      <c r="V437" t="n">
        <v>0.86</v>
      </c>
      <c r="W437" t="n">
        <v>0.08</v>
      </c>
      <c r="X437" t="n">
        <v>0.31</v>
      </c>
      <c r="Y437" t="n">
        <v>1</v>
      </c>
      <c r="Z437" t="n">
        <v>10</v>
      </c>
    </row>
    <row r="438">
      <c r="A438" t="n">
        <v>12</v>
      </c>
      <c r="B438" t="n">
        <v>150</v>
      </c>
      <c r="C438" t="inlineStr">
        <is>
          <t xml:space="preserve">CONCLUIDO	</t>
        </is>
      </c>
      <c r="D438" t="n">
        <v>12.2612</v>
      </c>
      <c r="E438" t="n">
        <v>8.16</v>
      </c>
      <c r="F438" t="n">
        <v>4.33</v>
      </c>
      <c r="G438" t="n">
        <v>17.3</v>
      </c>
      <c r="H438" t="n">
        <v>0.24</v>
      </c>
      <c r="I438" t="n">
        <v>15</v>
      </c>
      <c r="J438" t="n">
        <v>302.96</v>
      </c>
      <c r="K438" t="n">
        <v>61.82</v>
      </c>
      <c r="L438" t="n">
        <v>4</v>
      </c>
      <c r="M438" t="n">
        <v>13</v>
      </c>
      <c r="N438" t="n">
        <v>87.14</v>
      </c>
      <c r="O438" t="n">
        <v>37599.4</v>
      </c>
      <c r="P438" t="n">
        <v>77.03</v>
      </c>
      <c r="Q438" t="n">
        <v>203.58</v>
      </c>
      <c r="R438" t="n">
        <v>22.98</v>
      </c>
      <c r="S438" t="n">
        <v>13.05</v>
      </c>
      <c r="T438" t="n">
        <v>4618.53</v>
      </c>
      <c r="U438" t="n">
        <v>0.57</v>
      </c>
      <c r="V438" t="n">
        <v>0.86</v>
      </c>
      <c r="W438" t="n">
        <v>0.08</v>
      </c>
      <c r="X438" t="n">
        <v>0.28</v>
      </c>
      <c r="Y438" t="n">
        <v>1</v>
      </c>
      <c r="Z438" t="n">
        <v>10</v>
      </c>
    </row>
    <row r="439">
      <c r="A439" t="n">
        <v>13</v>
      </c>
      <c r="B439" t="n">
        <v>150</v>
      </c>
      <c r="C439" t="inlineStr">
        <is>
          <t xml:space="preserve">CONCLUIDO	</t>
        </is>
      </c>
      <c r="D439" t="n">
        <v>12.3848</v>
      </c>
      <c r="E439" t="n">
        <v>8.07</v>
      </c>
      <c r="F439" t="n">
        <v>4.3</v>
      </c>
      <c r="G439" t="n">
        <v>18.43</v>
      </c>
      <c r="H439" t="n">
        <v>0.25</v>
      </c>
      <c r="I439" t="n">
        <v>14</v>
      </c>
      <c r="J439" t="n">
        <v>303.49</v>
      </c>
      <c r="K439" t="n">
        <v>61.82</v>
      </c>
      <c r="L439" t="n">
        <v>4.25</v>
      </c>
      <c r="M439" t="n">
        <v>12</v>
      </c>
      <c r="N439" t="n">
        <v>87.42</v>
      </c>
      <c r="O439" t="n">
        <v>37664.98</v>
      </c>
      <c r="P439" t="n">
        <v>76.52</v>
      </c>
      <c r="Q439" t="n">
        <v>203.56</v>
      </c>
      <c r="R439" t="n">
        <v>22.11</v>
      </c>
      <c r="S439" t="n">
        <v>13.05</v>
      </c>
      <c r="T439" t="n">
        <v>4188.83</v>
      </c>
      <c r="U439" t="n">
        <v>0.59</v>
      </c>
      <c r="V439" t="n">
        <v>0.87</v>
      </c>
      <c r="W439" t="n">
        <v>0.08</v>
      </c>
      <c r="X439" t="n">
        <v>0.26</v>
      </c>
      <c r="Y439" t="n">
        <v>1</v>
      </c>
      <c r="Z439" t="n">
        <v>10</v>
      </c>
    </row>
    <row r="440">
      <c r="A440" t="n">
        <v>14</v>
      </c>
      <c r="B440" t="n">
        <v>150</v>
      </c>
      <c r="C440" t="inlineStr">
        <is>
          <t xml:space="preserve">CONCLUIDO	</t>
        </is>
      </c>
      <c r="D440" t="n">
        <v>12.3669</v>
      </c>
      <c r="E440" t="n">
        <v>8.09</v>
      </c>
      <c r="F440" t="n">
        <v>4.31</v>
      </c>
      <c r="G440" t="n">
        <v>18.48</v>
      </c>
      <c r="H440" t="n">
        <v>0.26</v>
      </c>
      <c r="I440" t="n">
        <v>14</v>
      </c>
      <c r="J440" t="n">
        <v>304.03</v>
      </c>
      <c r="K440" t="n">
        <v>61.82</v>
      </c>
      <c r="L440" t="n">
        <v>4.5</v>
      </c>
      <c r="M440" t="n">
        <v>12</v>
      </c>
      <c r="N440" t="n">
        <v>87.7</v>
      </c>
      <c r="O440" t="n">
        <v>37730.68</v>
      </c>
      <c r="P440" t="n">
        <v>76.7</v>
      </c>
      <c r="Q440" t="n">
        <v>203.63</v>
      </c>
      <c r="R440" t="n">
        <v>22.44</v>
      </c>
      <c r="S440" t="n">
        <v>13.05</v>
      </c>
      <c r="T440" t="n">
        <v>4357.31</v>
      </c>
      <c r="U440" t="n">
        <v>0.58</v>
      </c>
      <c r="V440" t="n">
        <v>0.87</v>
      </c>
      <c r="W440" t="n">
        <v>0.08</v>
      </c>
      <c r="X440" t="n">
        <v>0.27</v>
      </c>
      <c r="Y440" t="n">
        <v>1</v>
      </c>
      <c r="Z440" t="n">
        <v>10</v>
      </c>
    </row>
    <row r="441">
      <c r="A441" t="n">
        <v>15</v>
      </c>
      <c r="B441" t="n">
        <v>150</v>
      </c>
      <c r="C441" t="inlineStr">
        <is>
          <t xml:space="preserve">CONCLUIDO	</t>
        </is>
      </c>
      <c r="D441" t="n">
        <v>12.4779</v>
      </c>
      <c r="E441" t="n">
        <v>8.01</v>
      </c>
      <c r="F441" t="n">
        <v>4.29</v>
      </c>
      <c r="G441" t="n">
        <v>19.82</v>
      </c>
      <c r="H441" t="n">
        <v>0.28</v>
      </c>
      <c r="I441" t="n">
        <v>13</v>
      </c>
      <c r="J441" t="n">
        <v>304.56</v>
      </c>
      <c r="K441" t="n">
        <v>61.82</v>
      </c>
      <c r="L441" t="n">
        <v>4.75</v>
      </c>
      <c r="M441" t="n">
        <v>11</v>
      </c>
      <c r="N441" t="n">
        <v>87.98999999999999</v>
      </c>
      <c r="O441" t="n">
        <v>37796.51</v>
      </c>
      <c r="P441" t="n">
        <v>76.25</v>
      </c>
      <c r="Q441" t="n">
        <v>203.59</v>
      </c>
      <c r="R441" t="n">
        <v>22.01</v>
      </c>
      <c r="S441" t="n">
        <v>13.05</v>
      </c>
      <c r="T441" t="n">
        <v>4147.42</v>
      </c>
      <c r="U441" t="n">
        <v>0.59</v>
      </c>
      <c r="V441" t="n">
        <v>0.87</v>
      </c>
      <c r="W441" t="n">
        <v>0.07000000000000001</v>
      </c>
      <c r="X441" t="n">
        <v>0.25</v>
      </c>
      <c r="Y441" t="n">
        <v>1</v>
      </c>
      <c r="Z441" t="n">
        <v>10</v>
      </c>
    </row>
    <row r="442">
      <c r="A442" t="n">
        <v>16</v>
      </c>
      <c r="B442" t="n">
        <v>150</v>
      </c>
      <c r="C442" t="inlineStr">
        <is>
          <t xml:space="preserve">CONCLUIDO	</t>
        </is>
      </c>
      <c r="D442" t="n">
        <v>12.6223</v>
      </c>
      <c r="E442" t="n">
        <v>7.92</v>
      </c>
      <c r="F442" t="n">
        <v>4.26</v>
      </c>
      <c r="G442" t="n">
        <v>21.29</v>
      </c>
      <c r="H442" t="n">
        <v>0.29</v>
      </c>
      <c r="I442" t="n">
        <v>12</v>
      </c>
      <c r="J442" t="n">
        <v>305.09</v>
      </c>
      <c r="K442" t="n">
        <v>61.82</v>
      </c>
      <c r="L442" t="n">
        <v>5</v>
      </c>
      <c r="M442" t="n">
        <v>10</v>
      </c>
      <c r="N442" t="n">
        <v>88.27</v>
      </c>
      <c r="O442" t="n">
        <v>37862.45</v>
      </c>
      <c r="P442" t="n">
        <v>75.56</v>
      </c>
      <c r="Q442" t="n">
        <v>203.62</v>
      </c>
      <c r="R442" t="n">
        <v>20.78</v>
      </c>
      <c r="S442" t="n">
        <v>13.05</v>
      </c>
      <c r="T442" t="n">
        <v>3534.54</v>
      </c>
      <c r="U442" t="n">
        <v>0.63</v>
      </c>
      <c r="V442" t="n">
        <v>0.88</v>
      </c>
      <c r="W442" t="n">
        <v>0.07000000000000001</v>
      </c>
      <c r="X442" t="n">
        <v>0.22</v>
      </c>
      <c r="Y442" t="n">
        <v>1</v>
      </c>
      <c r="Z442" t="n">
        <v>10</v>
      </c>
    </row>
    <row r="443">
      <c r="A443" t="n">
        <v>17</v>
      </c>
      <c r="B443" t="n">
        <v>150</v>
      </c>
      <c r="C443" t="inlineStr">
        <is>
          <t xml:space="preserve">CONCLUIDO	</t>
        </is>
      </c>
      <c r="D443" t="n">
        <v>12.6174</v>
      </c>
      <c r="E443" t="n">
        <v>7.93</v>
      </c>
      <c r="F443" t="n">
        <v>4.26</v>
      </c>
      <c r="G443" t="n">
        <v>21.31</v>
      </c>
      <c r="H443" t="n">
        <v>0.31</v>
      </c>
      <c r="I443" t="n">
        <v>12</v>
      </c>
      <c r="J443" t="n">
        <v>305.63</v>
      </c>
      <c r="K443" t="n">
        <v>61.82</v>
      </c>
      <c r="L443" t="n">
        <v>5.25</v>
      </c>
      <c r="M443" t="n">
        <v>10</v>
      </c>
      <c r="N443" t="n">
        <v>88.56</v>
      </c>
      <c r="O443" t="n">
        <v>37928.52</v>
      </c>
      <c r="P443" t="n">
        <v>75.51000000000001</v>
      </c>
      <c r="Q443" t="n">
        <v>203.56</v>
      </c>
      <c r="R443" t="n">
        <v>20.96</v>
      </c>
      <c r="S443" t="n">
        <v>13.05</v>
      </c>
      <c r="T443" t="n">
        <v>3623.17</v>
      </c>
      <c r="U443" t="n">
        <v>0.62</v>
      </c>
      <c r="V443" t="n">
        <v>0.88</v>
      </c>
      <c r="W443" t="n">
        <v>0.07000000000000001</v>
      </c>
      <c r="X443" t="n">
        <v>0.22</v>
      </c>
      <c r="Y443" t="n">
        <v>1</v>
      </c>
      <c r="Z443" t="n">
        <v>10</v>
      </c>
    </row>
    <row r="444">
      <c r="A444" t="n">
        <v>18</v>
      </c>
      <c r="B444" t="n">
        <v>150</v>
      </c>
      <c r="C444" t="inlineStr">
        <is>
          <t xml:space="preserve">CONCLUIDO	</t>
        </is>
      </c>
      <c r="D444" t="n">
        <v>12.7447</v>
      </c>
      <c r="E444" t="n">
        <v>7.85</v>
      </c>
      <c r="F444" t="n">
        <v>4.24</v>
      </c>
      <c r="G444" t="n">
        <v>23.12</v>
      </c>
      <c r="H444" t="n">
        <v>0.32</v>
      </c>
      <c r="I444" t="n">
        <v>11</v>
      </c>
      <c r="J444" t="n">
        <v>306.17</v>
      </c>
      <c r="K444" t="n">
        <v>61.82</v>
      </c>
      <c r="L444" t="n">
        <v>5.5</v>
      </c>
      <c r="M444" t="n">
        <v>9</v>
      </c>
      <c r="N444" t="n">
        <v>88.84</v>
      </c>
      <c r="O444" t="n">
        <v>37994.72</v>
      </c>
      <c r="P444" t="n">
        <v>74.97</v>
      </c>
      <c r="Q444" t="n">
        <v>203.56</v>
      </c>
      <c r="R444" t="n">
        <v>20.11</v>
      </c>
      <c r="S444" t="n">
        <v>13.05</v>
      </c>
      <c r="T444" t="n">
        <v>3202.83</v>
      </c>
      <c r="U444" t="n">
        <v>0.65</v>
      </c>
      <c r="V444" t="n">
        <v>0.88</v>
      </c>
      <c r="W444" t="n">
        <v>0.07000000000000001</v>
      </c>
      <c r="X444" t="n">
        <v>0.2</v>
      </c>
      <c r="Y444" t="n">
        <v>1</v>
      </c>
      <c r="Z444" t="n">
        <v>10</v>
      </c>
    </row>
    <row r="445">
      <c r="A445" t="n">
        <v>19</v>
      </c>
      <c r="B445" t="n">
        <v>150</v>
      </c>
      <c r="C445" t="inlineStr">
        <is>
          <t xml:space="preserve">CONCLUIDO	</t>
        </is>
      </c>
      <c r="D445" t="n">
        <v>12.738</v>
      </c>
      <c r="E445" t="n">
        <v>7.85</v>
      </c>
      <c r="F445" t="n">
        <v>4.24</v>
      </c>
      <c r="G445" t="n">
        <v>23.14</v>
      </c>
      <c r="H445" t="n">
        <v>0.33</v>
      </c>
      <c r="I445" t="n">
        <v>11</v>
      </c>
      <c r="J445" t="n">
        <v>306.7</v>
      </c>
      <c r="K445" t="n">
        <v>61.82</v>
      </c>
      <c r="L445" t="n">
        <v>5.75</v>
      </c>
      <c r="M445" t="n">
        <v>9</v>
      </c>
      <c r="N445" t="n">
        <v>89.13</v>
      </c>
      <c r="O445" t="n">
        <v>38061.04</v>
      </c>
      <c r="P445" t="n">
        <v>75.06999999999999</v>
      </c>
      <c r="Q445" t="n">
        <v>203.56</v>
      </c>
      <c r="R445" t="n">
        <v>20.28</v>
      </c>
      <c r="S445" t="n">
        <v>13.05</v>
      </c>
      <c r="T445" t="n">
        <v>3289</v>
      </c>
      <c r="U445" t="n">
        <v>0.64</v>
      </c>
      <c r="V445" t="n">
        <v>0.88</v>
      </c>
      <c r="W445" t="n">
        <v>0.07000000000000001</v>
      </c>
      <c r="X445" t="n">
        <v>0.2</v>
      </c>
      <c r="Y445" t="n">
        <v>1</v>
      </c>
      <c r="Z445" t="n">
        <v>10</v>
      </c>
    </row>
    <row r="446">
      <c r="A446" t="n">
        <v>20</v>
      </c>
      <c r="B446" t="n">
        <v>150</v>
      </c>
      <c r="C446" t="inlineStr">
        <is>
          <t xml:space="preserve">CONCLUIDO	</t>
        </is>
      </c>
      <c r="D446" t="n">
        <v>12.9023</v>
      </c>
      <c r="E446" t="n">
        <v>7.75</v>
      </c>
      <c r="F446" t="n">
        <v>4.2</v>
      </c>
      <c r="G446" t="n">
        <v>25.19</v>
      </c>
      <c r="H446" t="n">
        <v>0.35</v>
      </c>
      <c r="I446" t="n">
        <v>10</v>
      </c>
      <c r="J446" t="n">
        <v>307.24</v>
      </c>
      <c r="K446" t="n">
        <v>61.82</v>
      </c>
      <c r="L446" t="n">
        <v>6</v>
      </c>
      <c r="M446" t="n">
        <v>8</v>
      </c>
      <c r="N446" t="n">
        <v>89.42</v>
      </c>
      <c r="O446" t="n">
        <v>38127.48</v>
      </c>
      <c r="P446" t="n">
        <v>74.20999999999999</v>
      </c>
      <c r="Q446" t="n">
        <v>203.56</v>
      </c>
      <c r="R446" t="n">
        <v>18.72</v>
      </c>
      <c r="S446" t="n">
        <v>13.05</v>
      </c>
      <c r="T446" t="n">
        <v>2512.76</v>
      </c>
      <c r="U446" t="n">
        <v>0.7</v>
      </c>
      <c r="V446" t="n">
        <v>0.89</v>
      </c>
      <c r="W446" t="n">
        <v>0.07000000000000001</v>
      </c>
      <c r="X446" t="n">
        <v>0.16</v>
      </c>
      <c r="Y446" t="n">
        <v>1</v>
      </c>
      <c r="Z446" t="n">
        <v>10</v>
      </c>
    </row>
    <row r="447">
      <c r="A447" t="n">
        <v>21</v>
      </c>
      <c r="B447" t="n">
        <v>150</v>
      </c>
      <c r="C447" t="inlineStr">
        <is>
          <t xml:space="preserve">CONCLUIDO	</t>
        </is>
      </c>
      <c r="D447" t="n">
        <v>12.9162</v>
      </c>
      <c r="E447" t="n">
        <v>7.74</v>
      </c>
      <c r="F447" t="n">
        <v>4.19</v>
      </c>
      <c r="G447" t="n">
        <v>25.14</v>
      </c>
      <c r="H447" t="n">
        <v>0.36</v>
      </c>
      <c r="I447" t="n">
        <v>10</v>
      </c>
      <c r="J447" t="n">
        <v>307.78</v>
      </c>
      <c r="K447" t="n">
        <v>61.82</v>
      </c>
      <c r="L447" t="n">
        <v>6.25</v>
      </c>
      <c r="M447" t="n">
        <v>8</v>
      </c>
      <c r="N447" t="n">
        <v>89.70999999999999</v>
      </c>
      <c r="O447" t="n">
        <v>38194.05</v>
      </c>
      <c r="P447" t="n">
        <v>73.91</v>
      </c>
      <c r="Q447" t="n">
        <v>203.56</v>
      </c>
      <c r="R447" t="n">
        <v>18.64</v>
      </c>
      <c r="S447" t="n">
        <v>13.05</v>
      </c>
      <c r="T447" t="n">
        <v>2476.94</v>
      </c>
      <c r="U447" t="n">
        <v>0.7</v>
      </c>
      <c r="V447" t="n">
        <v>0.89</v>
      </c>
      <c r="W447" t="n">
        <v>0.07000000000000001</v>
      </c>
      <c r="X447" t="n">
        <v>0.15</v>
      </c>
      <c r="Y447" t="n">
        <v>1</v>
      </c>
      <c r="Z447" t="n">
        <v>10</v>
      </c>
    </row>
    <row r="448">
      <c r="A448" t="n">
        <v>22</v>
      </c>
      <c r="B448" t="n">
        <v>150</v>
      </c>
      <c r="C448" t="inlineStr">
        <is>
          <t xml:space="preserve">CONCLUIDO	</t>
        </is>
      </c>
      <c r="D448" t="n">
        <v>12.8178</v>
      </c>
      <c r="E448" t="n">
        <v>7.8</v>
      </c>
      <c r="F448" t="n">
        <v>4.25</v>
      </c>
      <c r="G448" t="n">
        <v>25.49</v>
      </c>
      <c r="H448" t="n">
        <v>0.38</v>
      </c>
      <c r="I448" t="n">
        <v>10</v>
      </c>
      <c r="J448" t="n">
        <v>308.32</v>
      </c>
      <c r="K448" t="n">
        <v>61.82</v>
      </c>
      <c r="L448" t="n">
        <v>6.5</v>
      </c>
      <c r="M448" t="n">
        <v>8</v>
      </c>
      <c r="N448" t="n">
        <v>90</v>
      </c>
      <c r="O448" t="n">
        <v>38260.74</v>
      </c>
      <c r="P448" t="n">
        <v>74.87</v>
      </c>
      <c r="Q448" t="n">
        <v>203.62</v>
      </c>
      <c r="R448" t="n">
        <v>20.64</v>
      </c>
      <c r="S448" t="n">
        <v>13.05</v>
      </c>
      <c r="T448" t="n">
        <v>3476.62</v>
      </c>
      <c r="U448" t="n">
        <v>0.63</v>
      </c>
      <c r="V448" t="n">
        <v>0.88</v>
      </c>
      <c r="W448" t="n">
        <v>0.07000000000000001</v>
      </c>
      <c r="X448" t="n">
        <v>0.21</v>
      </c>
      <c r="Y448" t="n">
        <v>1</v>
      </c>
      <c r="Z448" t="n">
        <v>10</v>
      </c>
    </row>
    <row r="449">
      <c r="A449" t="n">
        <v>23</v>
      </c>
      <c r="B449" t="n">
        <v>150</v>
      </c>
      <c r="C449" t="inlineStr">
        <is>
          <t xml:space="preserve">CONCLUIDO	</t>
        </is>
      </c>
      <c r="D449" t="n">
        <v>12.9945</v>
      </c>
      <c r="E449" t="n">
        <v>7.7</v>
      </c>
      <c r="F449" t="n">
        <v>4.2</v>
      </c>
      <c r="G449" t="n">
        <v>27.99</v>
      </c>
      <c r="H449" t="n">
        <v>0.39</v>
      </c>
      <c r="I449" t="n">
        <v>9</v>
      </c>
      <c r="J449" t="n">
        <v>308.86</v>
      </c>
      <c r="K449" t="n">
        <v>61.82</v>
      </c>
      <c r="L449" t="n">
        <v>6.75</v>
      </c>
      <c r="M449" t="n">
        <v>7</v>
      </c>
      <c r="N449" t="n">
        <v>90.29000000000001</v>
      </c>
      <c r="O449" t="n">
        <v>38327.57</v>
      </c>
      <c r="P449" t="n">
        <v>73.84</v>
      </c>
      <c r="Q449" t="n">
        <v>203.56</v>
      </c>
      <c r="R449" t="n">
        <v>18.97</v>
      </c>
      <c r="S449" t="n">
        <v>13.05</v>
      </c>
      <c r="T449" t="n">
        <v>2646.31</v>
      </c>
      <c r="U449" t="n">
        <v>0.6899999999999999</v>
      </c>
      <c r="V449" t="n">
        <v>0.89</v>
      </c>
      <c r="W449" t="n">
        <v>0.07000000000000001</v>
      </c>
      <c r="X449" t="n">
        <v>0.16</v>
      </c>
      <c r="Y449" t="n">
        <v>1</v>
      </c>
      <c r="Z449" t="n">
        <v>10</v>
      </c>
    </row>
    <row r="450">
      <c r="A450" t="n">
        <v>24</v>
      </c>
      <c r="B450" t="n">
        <v>150</v>
      </c>
      <c r="C450" t="inlineStr">
        <is>
          <t xml:space="preserve">CONCLUIDO	</t>
        </is>
      </c>
      <c r="D450" t="n">
        <v>12.9772</v>
      </c>
      <c r="E450" t="n">
        <v>7.71</v>
      </c>
      <c r="F450" t="n">
        <v>4.21</v>
      </c>
      <c r="G450" t="n">
        <v>28.06</v>
      </c>
      <c r="H450" t="n">
        <v>0.4</v>
      </c>
      <c r="I450" t="n">
        <v>9</v>
      </c>
      <c r="J450" t="n">
        <v>309.41</v>
      </c>
      <c r="K450" t="n">
        <v>61.82</v>
      </c>
      <c r="L450" t="n">
        <v>7</v>
      </c>
      <c r="M450" t="n">
        <v>7</v>
      </c>
      <c r="N450" t="n">
        <v>90.59</v>
      </c>
      <c r="O450" t="n">
        <v>38394.52</v>
      </c>
      <c r="P450" t="n">
        <v>74.15000000000001</v>
      </c>
      <c r="Q450" t="n">
        <v>203.59</v>
      </c>
      <c r="R450" t="n">
        <v>19.24</v>
      </c>
      <c r="S450" t="n">
        <v>13.05</v>
      </c>
      <c r="T450" t="n">
        <v>2778.77</v>
      </c>
      <c r="U450" t="n">
        <v>0.68</v>
      </c>
      <c r="V450" t="n">
        <v>0.89</v>
      </c>
      <c r="W450" t="n">
        <v>0.07000000000000001</v>
      </c>
      <c r="X450" t="n">
        <v>0.17</v>
      </c>
      <c r="Y450" t="n">
        <v>1</v>
      </c>
      <c r="Z450" t="n">
        <v>10</v>
      </c>
    </row>
    <row r="451">
      <c r="A451" t="n">
        <v>25</v>
      </c>
      <c r="B451" t="n">
        <v>150</v>
      </c>
      <c r="C451" t="inlineStr">
        <is>
          <t xml:space="preserve">CONCLUIDO	</t>
        </is>
      </c>
      <c r="D451" t="n">
        <v>12.9814</v>
      </c>
      <c r="E451" t="n">
        <v>7.7</v>
      </c>
      <c r="F451" t="n">
        <v>4.21</v>
      </c>
      <c r="G451" t="n">
        <v>28.04</v>
      </c>
      <c r="H451" t="n">
        <v>0.42</v>
      </c>
      <c r="I451" t="n">
        <v>9</v>
      </c>
      <c r="J451" t="n">
        <v>309.95</v>
      </c>
      <c r="K451" t="n">
        <v>61.82</v>
      </c>
      <c r="L451" t="n">
        <v>7.25</v>
      </c>
      <c r="M451" t="n">
        <v>7</v>
      </c>
      <c r="N451" t="n">
        <v>90.88</v>
      </c>
      <c r="O451" t="n">
        <v>38461.6</v>
      </c>
      <c r="P451" t="n">
        <v>73.90000000000001</v>
      </c>
      <c r="Q451" t="n">
        <v>203.56</v>
      </c>
      <c r="R451" t="n">
        <v>19.28</v>
      </c>
      <c r="S451" t="n">
        <v>13.05</v>
      </c>
      <c r="T451" t="n">
        <v>2800.27</v>
      </c>
      <c r="U451" t="n">
        <v>0.68</v>
      </c>
      <c r="V451" t="n">
        <v>0.89</v>
      </c>
      <c r="W451" t="n">
        <v>0.07000000000000001</v>
      </c>
      <c r="X451" t="n">
        <v>0.17</v>
      </c>
      <c r="Y451" t="n">
        <v>1</v>
      </c>
      <c r="Z451" t="n">
        <v>10</v>
      </c>
    </row>
    <row r="452">
      <c r="A452" t="n">
        <v>26</v>
      </c>
      <c r="B452" t="n">
        <v>150</v>
      </c>
      <c r="C452" t="inlineStr">
        <is>
          <t xml:space="preserve">CONCLUIDO	</t>
        </is>
      </c>
      <c r="D452" t="n">
        <v>13.1219</v>
      </c>
      <c r="E452" t="n">
        <v>7.62</v>
      </c>
      <c r="F452" t="n">
        <v>4.18</v>
      </c>
      <c r="G452" t="n">
        <v>31.34</v>
      </c>
      <c r="H452" t="n">
        <v>0.43</v>
      </c>
      <c r="I452" t="n">
        <v>8</v>
      </c>
      <c r="J452" t="n">
        <v>310.5</v>
      </c>
      <c r="K452" t="n">
        <v>61.82</v>
      </c>
      <c r="L452" t="n">
        <v>7.5</v>
      </c>
      <c r="M452" t="n">
        <v>6</v>
      </c>
      <c r="N452" t="n">
        <v>91.18000000000001</v>
      </c>
      <c r="O452" t="n">
        <v>38528.81</v>
      </c>
      <c r="P452" t="n">
        <v>73.27</v>
      </c>
      <c r="Q452" t="n">
        <v>203.56</v>
      </c>
      <c r="R452" t="n">
        <v>18.38</v>
      </c>
      <c r="S452" t="n">
        <v>13.05</v>
      </c>
      <c r="T452" t="n">
        <v>2357</v>
      </c>
      <c r="U452" t="n">
        <v>0.71</v>
      </c>
      <c r="V452" t="n">
        <v>0.89</v>
      </c>
      <c r="W452" t="n">
        <v>0.07000000000000001</v>
      </c>
      <c r="X452" t="n">
        <v>0.14</v>
      </c>
      <c r="Y452" t="n">
        <v>1</v>
      </c>
      <c r="Z452" t="n">
        <v>10</v>
      </c>
    </row>
    <row r="453">
      <c r="A453" t="n">
        <v>27</v>
      </c>
      <c r="B453" t="n">
        <v>150</v>
      </c>
      <c r="C453" t="inlineStr">
        <is>
          <t xml:space="preserve">CONCLUIDO	</t>
        </is>
      </c>
      <c r="D453" t="n">
        <v>13.1224</v>
      </c>
      <c r="E453" t="n">
        <v>7.62</v>
      </c>
      <c r="F453" t="n">
        <v>4.18</v>
      </c>
      <c r="G453" t="n">
        <v>31.34</v>
      </c>
      <c r="H453" t="n">
        <v>0.44</v>
      </c>
      <c r="I453" t="n">
        <v>8</v>
      </c>
      <c r="J453" t="n">
        <v>311.04</v>
      </c>
      <c r="K453" t="n">
        <v>61.82</v>
      </c>
      <c r="L453" t="n">
        <v>7.75</v>
      </c>
      <c r="M453" t="n">
        <v>6</v>
      </c>
      <c r="N453" t="n">
        <v>91.47</v>
      </c>
      <c r="O453" t="n">
        <v>38596.15</v>
      </c>
      <c r="P453" t="n">
        <v>73.33</v>
      </c>
      <c r="Q453" t="n">
        <v>203.56</v>
      </c>
      <c r="R453" t="n">
        <v>18.34</v>
      </c>
      <c r="S453" t="n">
        <v>13.05</v>
      </c>
      <c r="T453" t="n">
        <v>2333.41</v>
      </c>
      <c r="U453" t="n">
        <v>0.71</v>
      </c>
      <c r="V453" t="n">
        <v>0.89</v>
      </c>
      <c r="W453" t="n">
        <v>0.07000000000000001</v>
      </c>
      <c r="X453" t="n">
        <v>0.14</v>
      </c>
      <c r="Y453" t="n">
        <v>1</v>
      </c>
      <c r="Z453" t="n">
        <v>10</v>
      </c>
    </row>
    <row r="454">
      <c r="A454" t="n">
        <v>28</v>
      </c>
      <c r="B454" t="n">
        <v>150</v>
      </c>
      <c r="C454" t="inlineStr">
        <is>
          <t xml:space="preserve">CONCLUIDO	</t>
        </is>
      </c>
      <c r="D454" t="n">
        <v>13.1157</v>
      </c>
      <c r="E454" t="n">
        <v>7.62</v>
      </c>
      <c r="F454" t="n">
        <v>4.18</v>
      </c>
      <c r="G454" t="n">
        <v>31.37</v>
      </c>
      <c r="H454" t="n">
        <v>0.46</v>
      </c>
      <c r="I454" t="n">
        <v>8</v>
      </c>
      <c r="J454" t="n">
        <v>311.59</v>
      </c>
      <c r="K454" t="n">
        <v>61.82</v>
      </c>
      <c r="L454" t="n">
        <v>8</v>
      </c>
      <c r="M454" t="n">
        <v>6</v>
      </c>
      <c r="N454" t="n">
        <v>91.77</v>
      </c>
      <c r="O454" t="n">
        <v>38663.62</v>
      </c>
      <c r="P454" t="n">
        <v>73.26000000000001</v>
      </c>
      <c r="Q454" t="n">
        <v>203.6</v>
      </c>
      <c r="R454" t="n">
        <v>18.45</v>
      </c>
      <c r="S454" t="n">
        <v>13.05</v>
      </c>
      <c r="T454" t="n">
        <v>2388.98</v>
      </c>
      <c r="U454" t="n">
        <v>0.71</v>
      </c>
      <c r="V454" t="n">
        <v>0.89</v>
      </c>
      <c r="W454" t="n">
        <v>0.07000000000000001</v>
      </c>
      <c r="X454" t="n">
        <v>0.14</v>
      </c>
      <c r="Y454" t="n">
        <v>1</v>
      </c>
      <c r="Z454" t="n">
        <v>10</v>
      </c>
    </row>
    <row r="455">
      <c r="A455" t="n">
        <v>29</v>
      </c>
      <c r="B455" t="n">
        <v>150</v>
      </c>
      <c r="C455" t="inlineStr">
        <is>
          <t xml:space="preserve">CONCLUIDO	</t>
        </is>
      </c>
      <c r="D455" t="n">
        <v>13.1143</v>
      </c>
      <c r="E455" t="n">
        <v>7.63</v>
      </c>
      <c r="F455" t="n">
        <v>4.18</v>
      </c>
      <c r="G455" t="n">
        <v>31.38</v>
      </c>
      <c r="H455" t="n">
        <v>0.47</v>
      </c>
      <c r="I455" t="n">
        <v>8</v>
      </c>
      <c r="J455" t="n">
        <v>312.14</v>
      </c>
      <c r="K455" t="n">
        <v>61.82</v>
      </c>
      <c r="L455" t="n">
        <v>8.25</v>
      </c>
      <c r="M455" t="n">
        <v>6</v>
      </c>
      <c r="N455" t="n">
        <v>92.06999999999999</v>
      </c>
      <c r="O455" t="n">
        <v>38731.35</v>
      </c>
      <c r="P455" t="n">
        <v>73.13</v>
      </c>
      <c r="Q455" t="n">
        <v>203.56</v>
      </c>
      <c r="R455" t="n">
        <v>18.49</v>
      </c>
      <c r="S455" t="n">
        <v>13.05</v>
      </c>
      <c r="T455" t="n">
        <v>2409.6</v>
      </c>
      <c r="U455" t="n">
        <v>0.71</v>
      </c>
      <c r="V455" t="n">
        <v>0.89</v>
      </c>
      <c r="W455" t="n">
        <v>0.07000000000000001</v>
      </c>
      <c r="X455" t="n">
        <v>0.14</v>
      </c>
      <c r="Y455" t="n">
        <v>1</v>
      </c>
      <c r="Z455" t="n">
        <v>10</v>
      </c>
    </row>
    <row r="456">
      <c r="A456" t="n">
        <v>30</v>
      </c>
      <c r="B456" t="n">
        <v>150</v>
      </c>
      <c r="C456" t="inlineStr">
        <is>
          <t xml:space="preserve">CONCLUIDO	</t>
        </is>
      </c>
      <c r="D456" t="n">
        <v>13.1219</v>
      </c>
      <c r="E456" t="n">
        <v>7.62</v>
      </c>
      <c r="F456" t="n">
        <v>4.18</v>
      </c>
      <c r="G456" t="n">
        <v>31.34</v>
      </c>
      <c r="H456" t="n">
        <v>0.48</v>
      </c>
      <c r="I456" t="n">
        <v>8</v>
      </c>
      <c r="J456" t="n">
        <v>312.69</v>
      </c>
      <c r="K456" t="n">
        <v>61.82</v>
      </c>
      <c r="L456" t="n">
        <v>8.5</v>
      </c>
      <c r="M456" t="n">
        <v>6</v>
      </c>
      <c r="N456" t="n">
        <v>92.37</v>
      </c>
      <c r="O456" t="n">
        <v>38799.09</v>
      </c>
      <c r="P456" t="n">
        <v>72.89</v>
      </c>
      <c r="Q456" t="n">
        <v>203.59</v>
      </c>
      <c r="R456" t="n">
        <v>18.35</v>
      </c>
      <c r="S456" t="n">
        <v>13.05</v>
      </c>
      <c r="T456" t="n">
        <v>2338.62</v>
      </c>
      <c r="U456" t="n">
        <v>0.71</v>
      </c>
      <c r="V456" t="n">
        <v>0.89</v>
      </c>
      <c r="W456" t="n">
        <v>0.07000000000000001</v>
      </c>
      <c r="X456" t="n">
        <v>0.14</v>
      </c>
      <c r="Y456" t="n">
        <v>1</v>
      </c>
      <c r="Z456" t="n">
        <v>10</v>
      </c>
    </row>
    <row r="457">
      <c r="A457" t="n">
        <v>31</v>
      </c>
      <c r="B457" t="n">
        <v>150</v>
      </c>
      <c r="C457" t="inlineStr">
        <is>
          <t xml:space="preserve">CONCLUIDO	</t>
        </is>
      </c>
      <c r="D457" t="n">
        <v>13.2704</v>
      </c>
      <c r="E457" t="n">
        <v>7.54</v>
      </c>
      <c r="F457" t="n">
        <v>4.15</v>
      </c>
      <c r="G457" t="n">
        <v>35.57</v>
      </c>
      <c r="H457" t="n">
        <v>0.5</v>
      </c>
      <c r="I457" t="n">
        <v>7</v>
      </c>
      <c r="J457" t="n">
        <v>313.24</v>
      </c>
      <c r="K457" t="n">
        <v>61.82</v>
      </c>
      <c r="L457" t="n">
        <v>8.75</v>
      </c>
      <c r="M457" t="n">
        <v>5</v>
      </c>
      <c r="N457" t="n">
        <v>92.67</v>
      </c>
      <c r="O457" t="n">
        <v>38866.96</v>
      </c>
      <c r="P457" t="n">
        <v>72.28</v>
      </c>
      <c r="Q457" t="n">
        <v>203.56</v>
      </c>
      <c r="R457" t="n">
        <v>17.28</v>
      </c>
      <c r="S457" t="n">
        <v>13.05</v>
      </c>
      <c r="T457" t="n">
        <v>1812.06</v>
      </c>
      <c r="U457" t="n">
        <v>0.76</v>
      </c>
      <c r="V457" t="n">
        <v>0.9</v>
      </c>
      <c r="W457" t="n">
        <v>0.07000000000000001</v>
      </c>
      <c r="X457" t="n">
        <v>0.11</v>
      </c>
      <c r="Y457" t="n">
        <v>1</v>
      </c>
      <c r="Z457" t="n">
        <v>10</v>
      </c>
    </row>
    <row r="458">
      <c r="A458" t="n">
        <v>32</v>
      </c>
      <c r="B458" t="n">
        <v>150</v>
      </c>
      <c r="C458" t="inlineStr">
        <is>
          <t xml:space="preserve">CONCLUIDO	</t>
        </is>
      </c>
      <c r="D458" t="n">
        <v>13.3102</v>
      </c>
      <c r="E458" t="n">
        <v>7.51</v>
      </c>
      <c r="F458" t="n">
        <v>4.13</v>
      </c>
      <c r="G458" t="n">
        <v>35.37</v>
      </c>
      <c r="H458" t="n">
        <v>0.51</v>
      </c>
      <c r="I458" t="n">
        <v>7</v>
      </c>
      <c r="J458" t="n">
        <v>313.79</v>
      </c>
      <c r="K458" t="n">
        <v>61.82</v>
      </c>
      <c r="L458" t="n">
        <v>9</v>
      </c>
      <c r="M458" t="n">
        <v>5</v>
      </c>
      <c r="N458" t="n">
        <v>92.97</v>
      </c>
      <c r="O458" t="n">
        <v>38934.97</v>
      </c>
      <c r="P458" t="n">
        <v>71.84999999999999</v>
      </c>
      <c r="Q458" t="n">
        <v>203.56</v>
      </c>
      <c r="R458" t="n">
        <v>16.7</v>
      </c>
      <c r="S458" t="n">
        <v>13.05</v>
      </c>
      <c r="T458" t="n">
        <v>1521.1</v>
      </c>
      <c r="U458" t="n">
        <v>0.78</v>
      </c>
      <c r="V458" t="n">
        <v>0.91</v>
      </c>
      <c r="W458" t="n">
        <v>0.06</v>
      </c>
      <c r="X458" t="n">
        <v>0.09</v>
      </c>
      <c r="Y458" t="n">
        <v>1</v>
      </c>
      <c r="Z458" t="n">
        <v>10</v>
      </c>
    </row>
    <row r="459">
      <c r="A459" t="n">
        <v>33</v>
      </c>
      <c r="B459" t="n">
        <v>150</v>
      </c>
      <c r="C459" t="inlineStr">
        <is>
          <t xml:space="preserve">CONCLUIDO	</t>
        </is>
      </c>
      <c r="D459" t="n">
        <v>13.267</v>
      </c>
      <c r="E459" t="n">
        <v>7.54</v>
      </c>
      <c r="F459" t="n">
        <v>4.15</v>
      </c>
      <c r="G459" t="n">
        <v>35.58</v>
      </c>
      <c r="H459" t="n">
        <v>0.52</v>
      </c>
      <c r="I459" t="n">
        <v>7</v>
      </c>
      <c r="J459" t="n">
        <v>314.34</v>
      </c>
      <c r="K459" t="n">
        <v>61.82</v>
      </c>
      <c r="L459" t="n">
        <v>9.25</v>
      </c>
      <c r="M459" t="n">
        <v>5</v>
      </c>
      <c r="N459" t="n">
        <v>93.27</v>
      </c>
      <c r="O459" t="n">
        <v>39003.11</v>
      </c>
      <c r="P459" t="n">
        <v>72.26000000000001</v>
      </c>
      <c r="Q459" t="n">
        <v>203.56</v>
      </c>
      <c r="R459" t="n">
        <v>17.55</v>
      </c>
      <c r="S459" t="n">
        <v>13.05</v>
      </c>
      <c r="T459" t="n">
        <v>1943.13</v>
      </c>
      <c r="U459" t="n">
        <v>0.74</v>
      </c>
      <c r="V459" t="n">
        <v>0.9</v>
      </c>
      <c r="W459" t="n">
        <v>0.06</v>
      </c>
      <c r="X459" t="n">
        <v>0.11</v>
      </c>
      <c r="Y459" t="n">
        <v>1</v>
      </c>
      <c r="Z459" t="n">
        <v>10</v>
      </c>
    </row>
    <row r="460">
      <c r="A460" t="n">
        <v>34</v>
      </c>
      <c r="B460" t="n">
        <v>150</v>
      </c>
      <c r="C460" t="inlineStr">
        <is>
          <t xml:space="preserve">CONCLUIDO	</t>
        </is>
      </c>
      <c r="D460" t="n">
        <v>13.229</v>
      </c>
      <c r="E460" t="n">
        <v>7.56</v>
      </c>
      <c r="F460" t="n">
        <v>4.17</v>
      </c>
      <c r="G460" t="n">
        <v>35.77</v>
      </c>
      <c r="H460" t="n">
        <v>0.54</v>
      </c>
      <c r="I460" t="n">
        <v>7</v>
      </c>
      <c r="J460" t="n">
        <v>314.9</v>
      </c>
      <c r="K460" t="n">
        <v>61.82</v>
      </c>
      <c r="L460" t="n">
        <v>9.5</v>
      </c>
      <c r="M460" t="n">
        <v>5</v>
      </c>
      <c r="N460" t="n">
        <v>93.56999999999999</v>
      </c>
      <c r="O460" t="n">
        <v>39071.38</v>
      </c>
      <c r="P460" t="n">
        <v>72.63</v>
      </c>
      <c r="Q460" t="n">
        <v>203.56</v>
      </c>
      <c r="R460" t="n">
        <v>18.25</v>
      </c>
      <c r="S460" t="n">
        <v>13.05</v>
      </c>
      <c r="T460" t="n">
        <v>2295</v>
      </c>
      <c r="U460" t="n">
        <v>0.72</v>
      </c>
      <c r="V460" t="n">
        <v>0.9</v>
      </c>
      <c r="W460" t="n">
        <v>0.06</v>
      </c>
      <c r="X460" t="n">
        <v>0.13</v>
      </c>
      <c r="Y460" t="n">
        <v>1</v>
      </c>
      <c r="Z460" t="n">
        <v>10</v>
      </c>
    </row>
    <row r="461">
      <c r="A461" t="n">
        <v>35</v>
      </c>
      <c r="B461" t="n">
        <v>150</v>
      </c>
      <c r="C461" t="inlineStr">
        <is>
          <t xml:space="preserve">CONCLUIDO	</t>
        </is>
      </c>
      <c r="D461" t="n">
        <v>13.2489</v>
      </c>
      <c r="E461" t="n">
        <v>7.55</v>
      </c>
      <c r="F461" t="n">
        <v>4.16</v>
      </c>
      <c r="G461" t="n">
        <v>35.67</v>
      </c>
      <c r="H461" t="n">
        <v>0.55</v>
      </c>
      <c r="I461" t="n">
        <v>7</v>
      </c>
      <c r="J461" t="n">
        <v>315.45</v>
      </c>
      <c r="K461" t="n">
        <v>61.82</v>
      </c>
      <c r="L461" t="n">
        <v>9.75</v>
      </c>
      <c r="M461" t="n">
        <v>5</v>
      </c>
      <c r="N461" t="n">
        <v>93.88</v>
      </c>
      <c r="O461" t="n">
        <v>39139.8</v>
      </c>
      <c r="P461" t="n">
        <v>72.28</v>
      </c>
      <c r="Q461" t="n">
        <v>203.56</v>
      </c>
      <c r="R461" t="n">
        <v>17.83</v>
      </c>
      <c r="S461" t="n">
        <v>13.05</v>
      </c>
      <c r="T461" t="n">
        <v>2083.23</v>
      </c>
      <c r="U461" t="n">
        <v>0.73</v>
      </c>
      <c r="V461" t="n">
        <v>0.9</v>
      </c>
      <c r="W461" t="n">
        <v>0.07000000000000001</v>
      </c>
      <c r="X461" t="n">
        <v>0.12</v>
      </c>
      <c r="Y461" t="n">
        <v>1</v>
      </c>
      <c r="Z461" t="n">
        <v>10</v>
      </c>
    </row>
    <row r="462">
      <c r="A462" t="n">
        <v>36</v>
      </c>
      <c r="B462" t="n">
        <v>150</v>
      </c>
      <c r="C462" t="inlineStr">
        <is>
          <t xml:space="preserve">CONCLUIDO	</t>
        </is>
      </c>
      <c r="D462" t="n">
        <v>13.2406</v>
      </c>
      <c r="E462" t="n">
        <v>7.55</v>
      </c>
      <c r="F462" t="n">
        <v>4.17</v>
      </c>
      <c r="G462" t="n">
        <v>35.71</v>
      </c>
      <c r="H462" t="n">
        <v>0.5600000000000001</v>
      </c>
      <c r="I462" t="n">
        <v>7</v>
      </c>
      <c r="J462" t="n">
        <v>316.01</v>
      </c>
      <c r="K462" t="n">
        <v>61.82</v>
      </c>
      <c r="L462" t="n">
        <v>10</v>
      </c>
      <c r="M462" t="n">
        <v>5</v>
      </c>
      <c r="N462" t="n">
        <v>94.18000000000001</v>
      </c>
      <c r="O462" t="n">
        <v>39208.35</v>
      </c>
      <c r="P462" t="n">
        <v>72.16</v>
      </c>
      <c r="Q462" t="n">
        <v>203.56</v>
      </c>
      <c r="R462" t="n">
        <v>18.02</v>
      </c>
      <c r="S462" t="n">
        <v>13.05</v>
      </c>
      <c r="T462" t="n">
        <v>2179.02</v>
      </c>
      <c r="U462" t="n">
        <v>0.72</v>
      </c>
      <c r="V462" t="n">
        <v>0.9</v>
      </c>
      <c r="W462" t="n">
        <v>0.07000000000000001</v>
      </c>
      <c r="X462" t="n">
        <v>0.13</v>
      </c>
      <c r="Y462" t="n">
        <v>1</v>
      </c>
      <c r="Z462" t="n">
        <v>10</v>
      </c>
    </row>
    <row r="463">
      <c r="A463" t="n">
        <v>37</v>
      </c>
      <c r="B463" t="n">
        <v>150</v>
      </c>
      <c r="C463" t="inlineStr">
        <is>
          <t xml:space="preserve">CONCLUIDO	</t>
        </is>
      </c>
      <c r="D463" t="n">
        <v>13.3844</v>
      </c>
      <c r="E463" t="n">
        <v>7.47</v>
      </c>
      <c r="F463" t="n">
        <v>4.14</v>
      </c>
      <c r="G463" t="n">
        <v>41.41</v>
      </c>
      <c r="H463" t="n">
        <v>0.58</v>
      </c>
      <c r="I463" t="n">
        <v>6</v>
      </c>
      <c r="J463" t="n">
        <v>316.56</v>
      </c>
      <c r="K463" t="n">
        <v>61.82</v>
      </c>
      <c r="L463" t="n">
        <v>10.25</v>
      </c>
      <c r="M463" t="n">
        <v>4</v>
      </c>
      <c r="N463" t="n">
        <v>94.48999999999999</v>
      </c>
      <c r="O463" t="n">
        <v>39277.04</v>
      </c>
      <c r="P463" t="n">
        <v>71.48999999999999</v>
      </c>
      <c r="Q463" t="n">
        <v>203.56</v>
      </c>
      <c r="R463" t="n">
        <v>17.13</v>
      </c>
      <c r="S463" t="n">
        <v>13.05</v>
      </c>
      <c r="T463" t="n">
        <v>1738.42</v>
      </c>
      <c r="U463" t="n">
        <v>0.76</v>
      </c>
      <c r="V463" t="n">
        <v>0.9</v>
      </c>
      <c r="W463" t="n">
        <v>0.06</v>
      </c>
      <c r="X463" t="n">
        <v>0.1</v>
      </c>
      <c r="Y463" t="n">
        <v>1</v>
      </c>
      <c r="Z463" t="n">
        <v>10</v>
      </c>
    </row>
    <row r="464">
      <c r="A464" t="n">
        <v>38</v>
      </c>
      <c r="B464" t="n">
        <v>150</v>
      </c>
      <c r="C464" t="inlineStr">
        <is>
          <t xml:space="preserve">CONCLUIDO	</t>
        </is>
      </c>
      <c r="D464" t="n">
        <v>13.3829</v>
      </c>
      <c r="E464" t="n">
        <v>7.47</v>
      </c>
      <c r="F464" t="n">
        <v>4.14</v>
      </c>
      <c r="G464" t="n">
        <v>41.42</v>
      </c>
      <c r="H464" t="n">
        <v>0.59</v>
      </c>
      <c r="I464" t="n">
        <v>6</v>
      </c>
      <c r="J464" t="n">
        <v>317.12</v>
      </c>
      <c r="K464" t="n">
        <v>61.82</v>
      </c>
      <c r="L464" t="n">
        <v>10.5</v>
      </c>
      <c r="M464" t="n">
        <v>4</v>
      </c>
      <c r="N464" t="n">
        <v>94.8</v>
      </c>
      <c r="O464" t="n">
        <v>39345.87</v>
      </c>
      <c r="P464" t="n">
        <v>71.5</v>
      </c>
      <c r="Q464" t="n">
        <v>203.59</v>
      </c>
      <c r="R464" t="n">
        <v>17.14</v>
      </c>
      <c r="S464" t="n">
        <v>13.05</v>
      </c>
      <c r="T464" t="n">
        <v>1745.26</v>
      </c>
      <c r="U464" t="n">
        <v>0.76</v>
      </c>
      <c r="V464" t="n">
        <v>0.9</v>
      </c>
      <c r="W464" t="n">
        <v>0.06</v>
      </c>
      <c r="X464" t="n">
        <v>0.1</v>
      </c>
      <c r="Y464" t="n">
        <v>1</v>
      </c>
      <c r="Z464" t="n">
        <v>10</v>
      </c>
    </row>
    <row r="465">
      <c r="A465" t="n">
        <v>39</v>
      </c>
      <c r="B465" t="n">
        <v>150</v>
      </c>
      <c r="C465" t="inlineStr">
        <is>
          <t xml:space="preserve">CONCLUIDO	</t>
        </is>
      </c>
      <c r="D465" t="n">
        <v>13.3874</v>
      </c>
      <c r="E465" t="n">
        <v>7.47</v>
      </c>
      <c r="F465" t="n">
        <v>4.14</v>
      </c>
      <c r="G465" t="n">
        <v>41.39</v>
      </c>
      <c r="H465" t="n">
        <v>0.6</v>
      </c>
      <c r="I465" t="n">
        <v>6</v>
      </c>
      <c r="J465" t="n">
        <v>317.68</v>
      </c>
      <c r="K465" t="n">
        <v>61.82</v>
      </c>
      <c r="L465" t="n">
        <v>10.75</v>
      </c>
      <c r="M465" t="n">
        <v>4</v>
      </c>
      <c r="N465" t="n">
        <v>95.11</v>
      </c>
      <c r="O465" t="n">
        <v>39414.84</v>
      </c>
      <c r="P465" t="n">
        <v>71.55</v>
      </c>
      <c r="Q465" t="n">
        <v>203.56</v>
      </c>
      <c r="R465" t="n">
        <v>17.1</v>
      </c>
      <c r="S465" t="n">
        <v>13.05</v>
      </c>
      <c r="T465" t="n">
        <v>1726.43</v>
      </c>
      <c r="U465" t="n">
        <v>0.76</v>
      </c>
      <c r="V465" t="n">
        <v>0.9</v>
      </c>
      <c r="W465" t="n">
        <v>0.06</v>
      </c>
      <c r="X465" t="n">
        <v>0.1</v>
      </c>
      <c r="Y465" t="n">
        <v>1</v>
      </c>
      <c r="Z465" t="n">
        <v>10</v>
      </c>
    </row>
    <row r="466">
      <c r="A466" t="n">
        <v>40</v>
      </c>
      <c r="B466" t="n">
        <v>150</v>
      </c>
      <c r="C466" t="inlineStr">
        <is>
          <t xml:space="preserve">CONCLUIDO	</t>
        </is>
      </c>
      <c r="D466" t="n">
        <v>13.3904</v>
      </c>
      <c r="E466" t="n">
        <v>7.47</v>
      </c>
      <c r="F466" t="n">
        <v>4.14</v>
      </c>
      <c r="G466" t="n">
        <v>41.38</v>
      </c>
      <c r="H466" t="n">
        <v>0.62</v>
      </c>
      <c r="I466" t="n">
        <v>6</v>
      </c>
      <c r="J466" t="n">
        <v>318.24</v>
      </c>
      <c r="K466" t="n">
        <v>61.82</v>
      </c>
      <c r="L466" t="n">
        <v>11</v>
      </c>
      <c r="M466" t="n">
        <v>4</v>
      </c>
      <c r="N466" t="n">
        <v>95.42</v>
      </c>
      <c r="O466" t="n">
        <v>39483.95</v>
      </c>
      <c r="P466" t="n">
        <v>71.5</v>
      </c>
      <c r="Q466" t="n">
        <v>203.56</v>
      </c>
      <c r="R466" t="n">
        <v>17.07</v>
      </c>
      <c r="S466" t="n">
        <v>13.05</v>
      </c>
      <c r="T466" t="n">
        <v>1708.33</v>
      </c>
      <c r="U466" t="n">
        <v>0.76</v>
      </c>
      <c r="V466" t="n">
        <v>0.9</v>
      </c>
      <c r="W466" t="n">
        <v>0.06</v>
      </c>
      <c r="X466" t="n">
        <v>0.1</v>
      </c>
      <c r="Y466" t="n">
        <v>1</v>
      </c>
      <c r="Z466" t="n">
        <v>10</v>
      </c>
    </row>
    <row r="467">
      <c r="A467" t="n">
        <v>41</v>
      </c>
      <c r="B467" t="n">
        <v>150</v>
      </c>
      <c r="C467" t="inlineStr">
        <is>
          <t xml:space="preserve">CONCLUIDO	</t>
        </is>
      </c>
      <c r="D467" t="n">
        <v>13.3889</v>
      </c>
      <c r="E467" t="n">
        <v>7.47</v>
      </c>
      <c r="F467" t="n">
        <v>4.14</v>
      </c>
      <c r="G467" t="n">
        <v>41.38</v>
      </c>
      <c r="H467" t="n">
        <v>0.63</v>
      </c>
      <c r="I467" t="n">
        <v>6</v>
      </c>
      <c r="J467" t="n">
        <v>318.8</v>
      </c>
      <c r="K467" t="n">
        <v>61.82</v>
      </c>
      <c r="L467" t="n">
        <v>11.25</v>
      </c>
      <c r="M467" t="n">
        <v>4</v>
      </c>
      <c r="N467" t="n">
        <v>95.73</v>
      </c>
      <c r="O467" t="n">
        <v>39553.2</v>
      </c>
      <c r="P467" t="n">
        <v>71.56999999999999</v>
      </c>
      <c r="Q467" t="n">
        <v>203.57</v>
      </c>
      <c r="R467" t="n">
        <v>17.05</v>
      </c>
      <c r="S467" t="n">
        <v>13.05</v>
      </c>
      <c r="T467" t="n">
        <v>1702.16</v>
      </c>
      <c r="U467" t="n">
        <v>0.77</v>
      </c>
      <c r="V467" t="n">
        <v>0.9</v>
      </c>
      <c r="W467" t="n">
        <v>0.06</v>
      </c>
      <c r="X467" t="n">
        <v>0.1</v>
      </c>
      <c r="Y467" t="n">
        <v>1</v>
      </c>
      <c r="Z467" t="n">
        <v>10</v>
      </c>
    </row>
    <row r="468">
      <c r="A468" t="n">
        <v>42</v>
      </c>
      <c r="B468" t="n">
        <v>150</v>
      </c>
      <c r="C468" t="inlineStr">
        <is>
          <t xml:space="preserve">CONCLUIDO	</t>
        </is>
      </c>
      <c r="D468" t="n">
        <v>13.3934</v>
      </c>
      <c r="E468" t="n">
        <v>7.47</v>
      </c>
      <c r="F468" t="n">
        <v>4.14</v>
      </c>
      <c r="G468" t="n">
        <v>41.36</v>
      </c>
      <c r="H468" t="n">
        <v>0.64</v>
      </c>
      <c r="I468" t="n">
        <v>6</v>
      </c>
      <c r="J468" t="n">
        <v>319.36</v>
      </c>
      <c r="K468" t="n">
        <v>61.82</v>
      </c>
      <c r="L468" t="n">
        <v>11.5</v>
      </c>
      <c r="M468" t="n">
        <v>4</v>
      </c>
      <c r="N468" t="n">
        <v>96.04000000000001</v>
      </c>
      <c r="O468" t="n">
        <v>39622.59</v>
      </c>
      <c r="P468" t="n">
        <v>71.47</v>
      </c>
      <c r="Q468" t="n">
        <v>203.56</v>
      </c>
      <c r="R468" t="n">
        <v>16.92</v>
      </c>
      <c r="S468" t="n">
        <v>13.05</v>
      </c>
      <c r="T468" t="n">
        <v>1636.93</v>
      </c>
      <c r="U468" t="n">
        <v>0.77</v>
      </c>
      <c r="V468" t="n">
        <v>0.9</v>
      </c>
      <c r="W468" t="n">
        <v>0.07000000000000001</v>
      </c>
      <c r="X468" t="n">
        <v>0.1</v>
      </c>
      <c r="Y468" t="n">
        <v>1</v>
      </c>
      <c r="Z468" t="n">
        <v>10</v>
      </c>
    </row>
    <row r="469">
      <c r="A469" t="n">
        <v>43</v>
      </c>
      <c r="B469" t="n">
        <v>150</v>
      </c>
      <c r="C469" t="inlineStr">
        <is>
          <t xml:space="preserve">CONCLUIDO	</t>
        </is>
      </c>
      <c r="D469" t="n">
        <v>13.4238</v>
      </c>
      <c r="E469" t="n">
        <v>7.45</v>
      </c>
      <c r="F469" t="n">
        <v>4.12</v>
      </c>
      <c r="G469" t="n">
        <v>41.19</v>
      </c>
      <c r="H469" t="n">
        <v>0.65</v>
      </c>
      <c r="I469" t="n">
        <v>6</v>
      </c>
      <c r="J469" t="n">
        <v>319.93</v>
      </c>
      <c r="K469" t="n">
        <v>61.82</v>
      </c>
      <c r="L469" t="n">
        <v>11.75</v>
      </c>
      <c r="M469" t="n">
        <v>4</v>
      </c>
      <c r="N469" t="n">
        <v>96.36</v>
      </c>
      <c r="O469" t="n">
        <v>39692.13</v>
      </c>
      <c r="P469" t="n">
        <v>70.95</v>
      </c>
      <c r="Q469" t="n">
        <v>203.56</v>
      </c>
      <c r="R469" t="n">
        <v>16.41</v>
      </c>
      <c r="S469" t="n">
        <v>13.05</v>
      </c>
      <c r="T469" t="n">
        <v>1378.9</v>
      </c>
      <c r="U469" t="n">
        <v>0.8</v>
      </c>
      <c r="V469" t="n">
        <v>0.91</v>
      </c>
      <c r="W469" t="n">
        <v>0.06</v>
      </c>
      <c r="X469" t="n">
        <v>0.08</v>
      </c>
      <c r="Y469" t="n">
        <v>1</v>
      </c>
      <c r="Z469" t="n">
        <v>10</v>
      </c>
    </row>
    <row r="470">
      <c r="A470" t="n">
        <v>44</v>
      </c>
      <c r="B470" t="n">
        <v>150</v>
      </c>
      <c r="C470" t="inlineStr">
        <is>
          <t xml:space="preserve">CONCLUIDO	</t>
        </is>
      </c>
      <c r="D470" t="n">
        <v>13.4073</v>
      </c>
      <c r="E470" t="n">
        <v>7.46</v>
      </c>
      <c r="F470" t="n">
        <v>4.13</v>
      </c>
      <c r="G470" t="n">
        <v>41.28</v>
      </c>
      <c r="H470" t="n">
        <v>0.67</v>
      </c>
      <c r="I470" t="n">
        <v>6</v>
      </c>
      <c r="J470" t="n">
        <v>320.49</v>
      </c>
      <c r="K470" t="n">
        <v>61.82</v>
      </c>
      <c r="L470" t="n">
        <v>12</v>
      </c>
      <c r="M470" t="n">
        <v>4</v>
      </c>
      <c r="N470" t="n">
        <v>96.67</v>
      </c>
      <c r="O470" t="n">
        <v>39761.81</v>
      </c>
      <c r="P470" t="n">
        <v>70.89</v>
      </c>
      <c r="Q470" t="n">
        <v>203.56</v>
      </c>
      <c r="R470" t="n">
        <v>16.8</v>
      </c>
      <c r="S470" t="n">
        <v>13.05</v>
      </c>
      <c r="T470" t="n">
        <v>1575.8</v>
      </c>
      <c r="U470" t="n">
        <v>0.78</v>
      </c>
      <c r="V470" t="n">
        <v>0.91</v>
      </c>
      <c r="W470" t="n">
        <v>0.06</v>
      </c>
      <c r="X470" t="n">
        <v>0.09</v>
      </c>
      <c r="Y470" t="n">
        <v>1</v>
      </c>
      <c r="Z470" t="n">
        <v>10</v>
      </c>
    </row>
    <row r="471">
      <c r="A471" t="n">
        <v>45</v>
      </c>
      <c r="B471" t="n">
        <v>150</v>
      </c>
      <c r="C471" t="inlineStr">
        <is>
          <t xml:space="preserve">CONCLUIDO	</t>
        </is>
      </c>
      <c r="D471" t="n">
        <v>13.3675</v>
      </c>
      <c r="E471" t="n">
        <v>7.48</v>
      </c>
      <c r="F471" t="n">
        <v>4.15</v>
      </c>
      <c r="G471" t="n">
        <v>41.5</v>
      </c>
      <c r="H471" t="n">
        <v>0.68</v>
      </c>
      <c r="I471" t="n">
        <v>6</v>
      </c>
      <c r="J471" t="n">
        <v>321.06</v>
      </c>
      <c r="K471" t="n">
        <v>61.82</v>
      </c>
      <c r="L471" t="n">
        <v>12.25</v>
      </c>
      <c r="M471" t="n">
        <v>4</v>
      </c>
      <c r="N471" t="n">
        <v>96.98999999999999</v>
      </c>
      <c r="O471" t="n">
        <v>39831.64</v>
      </c>
      <c r="P471" t="n">
        <v>71.20999999999999</v>
      </c>
      <c r="Q471" t="n">
        <v>203.57</v>
      </c>
      <c r="R471" t="n">
        <v>17.59</v>
      </c>
      <c r="S471" t="n">
        <v>13.05</v>
      </c>
      <c r="T471" t="n">
        <v>1967.74</v>
      </c>
      <c r="U471" t="n">
        <v>0.74</v>
      </c>
      <c r="V471" t="n">
        <v>0.9</v>
      </c>
      <c r="W471" t="n">
        <v>0.06</v>
      </c>
      <c r="X471" t="n">
        <v>0.11</v>
      </c>
      <c r="Y471" t="n">
        <v>1</v>
      </c>
      <c r="Z471" t="n">
        <v>10</v>
      </c>
    </row>
    <row r="472">
      <c r="A472" t="n">
        <v>46</v>
      </c>
      <c r="B472" t="n">
        <v>150</v>
      </c>
      <c r="C472" t="inlineStr">
        <is>
          <t xml:space="preserve">CONCLUIDO	</t>
        </is>
      </c>
      <c r="D472" t="n">
        <v>13.3705</v>
      </c>
      <c r="E472" t="n">
        <v>7.48</v>
      </c>
      <c r="F472" t="n">
        <v>4.15</v>
      </c>
      <c r="G472" t="n">
        <v>41.49</v>
      </c>
      <c r="H472" t="n">
        <v>0.6899999999999999</v>
      </c>
      <c r="I472" t="n">
        <v>6</v>
      </c>
      <c r="J472" t="n">
        <v>321.63</v>
      </c>
      <c r="K472" t="n">
        <v>61.82</v>
      </c>
      <c r="L472" t="n">
        <v>12.5</v>
      </c>
      <c r="M472" t="n">
        <v>4</v>
      </c>
      <c r="N472" t="n">
        <v>97.31</v>
      </c>
      <c r="O472" t="n">
        <v>39901.61</v>
      </c>
      <c r="P472" t="n">
        <v>70.95</v>
      </c>
      <c r="Q472" t="n">
        <v>203.58</v>
      </c>
      <c r="R472" t="n">
        <v>17.43</v>
      </c>
      <c r="S472" t="n">
        <v>13.05</v>
      </c>
      <c r="T472" t="n">
        <v>1890.42</v>
      </c>
      <c r="U472" t="n">
        <v>0.75</v>
      </c>
      <c r="V472" t="n">
        <v>0.9</v>
      </c>
      <c r="W472" t="n">
        <v>0.06</v>
      </c>
      <c r="X472" t="n">
        <v>0.11</v>
      </c>
      <c r="Y472" t="n">
        <v>1</v>
      </c>
      <c r="Z472" t="n">
        <v>10</v>
      </c>
    </row>
    <row r="473">
      <c r="A473" t="n">
        <v>47</v>
      </c>
      <c r="B473" t="n">
        <v>150</v>
      </c>
      <c r="C473" t="inlineStr">
        <is>
          <t xml:space="preserve">CONCLUIDO	</t>
        </is>
      </c>
      <c r="D473" t="n">
        <v>13.5313</v>
      </c>
      <c r="E473" t="n">
        <v>7.39</v>
      </c>
      <c r="F473" t="n">
        <v>4.12</v>
      </c>
      <c r="G473" t="n">
        <v>49.38</v>
      </c>
      <c r="H473" t="n">
        <v>0.71</v>
      </c>
      <c r="I473" t="n">
        <v>5</v>
      </c>
      <c r="J473" t="n">
        <v>322.2</v>
      </c>
      <c r="K473" t="n">
        <v>61.82</v>
      </c>
      <c r="L473" t="n">
        <v>12.75</v>
      </c>
      <c r="M473" t="n">
        <v>3</v>
      </c>
      <c r="N473" t="n">
        <v>97.62</v>
      </c>
      <c r="O473" t="n">
        <v>39971.73</v>
      </c>
      <c r="P473" t="n">
        <v>70.31</v>
      </c>
      <c r="Q473" t="n">
        <v>203.56</v>
      </c>
      <c r="R473" t="n">
        <v>16.38</v>
      </c>
      <c r="S473" t="n">
        <v>13.05</v>
      </c>
      <c r="T473" t="n">
        <v>1371.72</v>
      </c>
      <c r="U473" t="n">
        <v>0.8</v>
      </c>
      <c r="V473" t="n">
        <v>0.91</v>
      </c>
      <c r="W473" t="n">
        <v>0.06</v>
      </c>
      <c r="X473" t="n">
        <v>0.07000000000000001</v>
      </c>
      <c r="Y473" t="n">
        <v>1</v>
      </c>
      <c r="Z473" t="n">
        <v>10</v>
      </c>
    </row>
    <row r="474">
      <c r="A474" t="n">
        <v>48</v>
      </c>
      <c r="B474" t="n">
        <v>150</v>
      </c>
      <c r="C474" t="inlineStr">
        <is>
          <t xml:space="preserve">CONCLUIDO	</t>
        </is>
      </c>
      <c r="D474" t="n">
        <v>13.5267</v>
      </c>
      <c r="E474" t="n">
        <v>7.39</v>
      </c>
      <c r="F474" t="n">
        <v>4.12</v>
      </c>
      <c r="G474" t="n">
        <v>49.41</v>
      </c>
      <c r="H474" t="n">
        <v>0.72</v>
      </c>
      <c r="I474" t="n">
        <v>5</v>
      </c>
      <c r="J474" t="n">
        <v>322.77</v>
      </c>
      <c r="K474" t="n">
        <v>61.82</v>
      </c>
      <c r="L474" t="n">
        <v>13</v>
      </c>
      <c r="M474" t="n">
        <v>3</v>
      </c>
      <c r="N474" t="n">
        <v>97.94</v>
      </c>
      <c r="O474" t="n">
        <v>40042</v>
      </c>
      <c r="P474" t="n">
        <v>70.33</v>
      </c>
      <c r="Q474" t="n">
        <v>203.57</v>
      </c>
      <c r="R474" t="n">
        <v>16.45</v>
      </c>
      <c r="S474" t="n">
        <v>13.05</v>
      </c>
      <c r="T474" t="n">
        <v>1406.87</v>
      </c>
      <c r="U474" t="n">
        <v>0.79</v>
      </c>
      <c r="V474" t="n">
        <v>0.91</v>
      </c>
      <c r="W474" t="n">
        <v>0.06</v>
      </c>
      <c r="X474" t="n">
        <v>0.08</v>
      </c>
      <c r="Y474" t="n">
        <v>1</v>
      </c>
      <c r="Z474" t="n">
        <v>10</v>
      </c>
    </row>
    <row r="475">
      <c r="A475" t="n">
        <v>49</v>
      </c>
      <c r="B475" t="n">
        <v>150</v>
      </c>
      <c r="C475" t="inlineStr">
        <is>
          <t xml:space="preserve">CONCLUIDO	</t>
        </is>
      </c>
      <c r="D475" t="n">
        <v>13.511</v>
      </c>
      <c r="E475" t="n">
        <v>7.4</v>
      </c>
      <c r="F475" t="n">
        <v>4.13</v>
      </c>
      <c r="G475" t="n">
        <v>49.52</v>
      </c>
      <c r="H475" t="n">
        <v>0.73</v>
      </c>
      <c r="I475" t="n">
        <v>5</v>
      </c>
      <c r="J475" t="n">
        <v>323.34</v>
      </c>
      <c r="K475" t="n">
        <v>61.82</v>
      </c>
      <c r="L475" t="n">
        <v>13.25</v>
      </c>
      <c r="M475" t="n">
        <v>3</v>
      </c>
      <c r="N475" t="n">
        <v>98.27</v>
      </c>
      <c r="O475" t="n">
        <v>40112.54</v>
      </c>
      <c r="P475" t="n">
        <v>70.56999999999999</v>
      </c>
      <c r="Q475" t="n">
        <v>203.56</v>
      </c>
      <c r="R475" t="n">
        <v>16.7</v>
      </c>
      <c r="S475" t="n">
        <v>13.05</v>
      </c>
      <c r="T475" t="n">
        <v>1530.86</v>
      </c>
      <c r="U475" t="n">
        <v>0.78</v>
      </c>
      <c r="V475" t="n">
        <v>0.91</v>
      </c>
      <c r="W475" t="n">
        <v>0.06</v>
      </c>
      <c r="X475" t="n">
        <v>0.09</v>
      </c>
      <c r="Y475" t="n">
        <v>1</v>
      </c>
      <c r="Z475" t="n">
        <v>10</v>
      </c>
    </row>
    <row r="476">
      <c r="A476" t="n">
        <v>50</v>
      </c>
      <c r="B476" t="n">
        <v>150</v>
      </c>
      <c r="C476" t="inlineStr">
        <is>
          <t xml:space="preserve">CONCLUIDO	</t>
        </is>
      </c>
      <c r="D476" t="n">
        <v>13.5287</v>
      </c>
      <c r="E476" t="n">
        <v>7.39</v>
      </c>
      <c r="F476" t="n">
        <v>4.12</v>
      </c>
      <c r="G476" t="n">
        <v>49.4</v>
      </c>
      <c r="H476" t="n">
        <v>0.74</v>
      </c>
      <c r="I476" t="n">
        <v>5</v>
      </c>
      <c r="J476" t="n">
        <v>323.91</v>
      </c>
      <c r="K476" t="n">
        <v>61.82</v>
      </c>
      <c r="L476" t="n">
        <v>13.5</v>
      </c>
      <c r="M476" t="n">
        <v>3</v>
      </c>
      <c r="N476" t="n">
        <v>98.59</v>
      </c>
      <c r="O476" t="n">
        <v>40183.11</v>
      </c>
      <c r="P476" t="n">
        <v>70.58</v>
      </c>
      <c r="Q476" t="n">
        <v>203.56</v>
      </c>
      <c r="R476" t="n">
        <v>16.38</v>
      </c>
      <c r="S476" t="n">
        <v>13.05</v>
      </c>
      <c r="T476" t="n">
        <v>1371.91</v>
      </c>
      <c r="U476" t="n">
        <v>0.8</v>
      </c>
      <c r="V476" t="n">
        <v>0.91</v>
      </c>
      <c r="W476" t="n">
        <v>0.06</v>
      </c>
      <c r="X476" t="n">
        <v>0.08</v>
      </c>
      <c r="Y476" t="n">
        <v>1</v>
      </c>
      <c r="Z476" t="n">
        <v>10</v>
      </c>
    </row>
    <row r="477">
      <c r="A477" t="n">
        <v>51</v>
      </c>
      <c r="B477" t="n">
        <v>150</v>
      </c>
      <c r="C477" t="inlineStr">
        <is>
          <t xml:space="preserve">CONCLUIDO	</t>
        </is>
      </c>
      <c r="D477" t="n">
        <v>13.5287</v>
      </c>
      <c r="E477" t="n">
        <v>7.39</v>
      </c>
      <c r="F477" t="n">
        <v>4.12</v>
      </c>
      <c r="G477" t="n">
        <v>49.4</v>
      </c>
      <c r="H477" t="n">
        <v>0.76</v>
      </c>
      <c r="I477" t="n">
        <v>5</v>
      </c>
      <c r="J477" t="n">
        <v>324.48</v>
      </c>
      <c r="K477" t="n">
        <v>61.82</v>
      </c>
      <c r="L477" t="n">
        <v>13.75</v>
      </c>
      <c r="M477" t="n">
        <v>3</v>
      </c>
      <c r="N477" t="n">
        <v>98.91</v>
      </c>
      <c r="O477" t="n">
        <v>40253.84</v>
      </c>
      <c r="P477" t="n">
        <v>70.5</v>
      </c>
      <c r="Q477" t="n">
        <v>203.56</v>
      </c>
      <c r="R477" t="n">
        <v>16.42</v>
      </c>
      <c r="S477" t="n">
        <v>13.05</v>
      </c>
      <c r="T477" t="n">
        <v>1387.89</v>
      </c>
      <c r="U477" t="n">
        <v>0.79</v>
      </c>
      <c r="V477" t="n">
        <v>0.91</v>
      </c>
      <c r="W477" t="n">
        <v>0.06</v>
      </c>
      <c r="X477" t="n">
        <v>0.08</v>
      </c>
      <c r="Y477" t="n">
        <v>1</v>
      </c>
      <c r="Z477" t="n">
        <v>10</v>
      </c>
    </row>
    <row r="478">
      <c r="A478" t="n">
        <v>52</v>
      </c>
      <c r="B478" t="n">
        <v>150</v>
      </c>
      <c r="C478" t="inlineStr">
        <is>
          <t xml:space="preserve">CONCLUIDO	</t>
        </is>
      </c>
      <c r="D478" t="n">
        <v>13.5262</v>
      </c>
      <c r="E478" t="n">
        <v>7.39</v>
      </c>
      <c r="F478" t="n">
        <v>4.12</v>
      </c>
      <c r="G478" t="n">
        <v>49.42</v>
      </c>
      <c r="H478" t="n">
        <v>0.77</v>
      </c>
      <c r="I478" t="n">
        <v>5</v>
      </c>
      <c r="J478" t="n">
        <v>325.06</v>
      </c>
      <c r="K478" t="n">
        <v>61.82</v>
      </c>
      <c r="L478" t="n">
        <v>14</v>
      </c>
      <c r="M478" t="n">
        <v>3</v>
      </c>
      <c r="N478" t="n">
        <v>99.23999999999999</v>
      </c>
      <c r="O478" t="n">
        <v>40324.71</v>
      </c>
      <c r="P478" t="n">
        <v>70.54000000000001</v>
      </c>
      <c r="Q478" t="n">
        <v>203.56</v>
      </c>
      <c r="R478" t="n">
        <v>16.41</v>
      </c>
      <c r="S478" t="n">
        <v>13.05</v>
      </c>
      <c r="T478" t="n">
        <v>1383.05</v>
      </c>
      <c r="U478" t="n">
        <v>0.8</v>
      </c>
      <c r="V478" t="n">
        <v>0.91</v>
      </c>
      <c r="W478" t="n">
        <v>0.06</v>
      </c>
      <c r="X478" t="n">
        <v>0.08</v>
      </c>
      <c r="Y478" t="n">
        <v>1</v>
      </c>
      <c r="Z478" t="n">
        <v>10</v>
      </c>
    </row>
    <row r="479">
      <c r="A479" t="n">
        <v>53</v>
      </c>
      <c r="B479" t="n">
        <v>150</v>
      </c>
      <c r="C479" t="inlineStr">
        <is>
          <t xml:space="preserve">CONCLUIDO	</t>
        </is>
      </c>
      <c r="D479" t="n">
        <v>13.5415</v>
      </c>
      <c r="E479" t="n">
        <v>7.38</v>
      </c>
      <c r="F479" t="n">
        <v>4.11</v>
      </c>
      <c r="G479" t="n">
        <v>49.32</v>
      </c>
      <c r="H479" t="n">
        <v>0.78</v>
      </c>
      <c r="I479" t="n">
        <v>5</v>
      </c>
      <c r="J479" t="n">
        <v>325.63</v>
      </c>
      <c r="K479" t="n">
        <v>61.82</v>
      </c>
      <c r="L479" t="n">
        <v>14.25</v>
      </c>
      <c r="M479" t="n">
        <v>3</v>
      </c>
      <c r="N479" t="n">
        <v>99.56</v>
      </c>
      <c r="O479" t="n">
        <v>40395.74</v>
      </c>
      <c r="P479" t="n">
        <v>70.34999999999999</v>
      </c>
      <c r="Q479" t="n">
        <v>203.58</v>
      </c>
      <c r="R479" t="n">
        <v>16.09</v>
      </c>
      <c r="S479" t="n">
        <v>13.05</v>
      </c>
      <c r="T479" t="n">
        <v>1226.96</v>
      </c>
      <c r="U479" t="n">
        <v>0.8100000000000001</v>
      </c>
      <c r="V479" t="n">
        <v>0.91</v>
      </c>
      <c r="W479" t="n">
        <v>0.06</v>
      </c>
      <c r="X479" t="n">
        <v>0.07000000000000001</v>
      </c>
      <c r="Y479" t="n">
        <v>1</v>
      </c>
      <c r="Z479" t="n">
        <v>10</v>
      </c>
    </row>
    <row r="480">
      <c r="A480" t="n">
        <v>54</v>
      </c>
      <c r="B480" t="n">
        <v>150</v>
      </c>
      <c r="C480" t="inlineStr">
        <is>
          <t xml:space="preserve">CONCLUIDO	</t>
        </is>
      </c>
      <c r="D480" t="n">
        <v>13.5547</v>
      </c>
      <c r="E480" t="n">
        <v>7.38</v>
      </c>
      <c r="F480" t="n">
        <v>4.1</v>
      </c>
      <c r="G480" t="n">
        <v>49.23</v>
      </c>
      <c r="H480" t="n">
        <v>0.79</v>
      </c>
      <c r="I480" t="n">
        <v>5</v>
      </c>
      <c r="J480" t="n">
        <v>326.21</v>
      </c>
      <c r="K480" t="n">
        <v>61.82</v>
      </c>
      <c r="L480" t="n">
        <v>14.5</v>
      </c>
      <c r="M480" t="n">
        <v>3</v>
      </c>
      <c r="N480" t="n">
        <v>99.89</v>
      </c>
      <c r="O480" t="n">
        <v>40466.92</v>
      </c>
      <c r="P480" t="n">
        <v>70.11</v>
      </c>
      <c r="Q480" t="n">
        <v>203.56</v>
      </c>
      <c r="R480" t="n">
        <v>15.91</v>
      </c>
      <c r="S480" t="n">
        <v>13.05</v>
      </c>
      <c r="T480" t="n">
        <v>1134.15</v>
      </c>
      <c r="U480" t="n">
        <v>0.82</v>
      </c>
      <c r="V480" t="n">
        <v>0.91</v>
      </c>
      <c r="W480" t="n">
        <v>0.06</v>
      </c>
      <c r="X480" t="n">
        <v>0.06</v>
      </c>
      <c r="Y480" t="n">
        <v>1</v>
      </c>
      <c r="Z480" t="n">
        <v>10</v>
      </c>
    </row>
    <row r="481">
      <c r="A481" t="n">
        <v>55</v>
      </c>
      <c r="B481" t="n">
        <v>150</v>
      </c>
      <c r="C481" t="inlineStr">
        <is>
          <t xml:space="preserve">CONCLUIDO	</t>
        </is>
      </c>
      <c r="D481" t="n">
        <v>13.545</v>
      </c>
      <c r="E481" t="n">
        <v>7.38</v>
      </c>
      <c r="F481" t="n">
        <v>4.11</v>
      </c>
      <c r="G481" t="n">
        <v>49.29</v>
      </c>
      <c r="H481" t="n">
        <v>0.8</v>
      </c>
      <c r="I481" t="n">
        <v>5</v>
      </c>
      <c r="J481" t="n">
        <v>326.79</v>
      </c>
      <c r="K481" t="n">
        <v>61.82</v>
      </c>
      <c r="L481" t="n">
        <v>14.75</v>
      </c>
      <c r="M481" t="n">
        <v>3</v>
      </c>
      <c r="N481" t="n">
        <v>100.22</v>
      </c>
      <c r="O481" t="n">
        <v>40538.25</v>
      </c>
      <c r="P481" t="n">
        <v>70.17</v>
      </c>
      <c r="Q481" t="n">
        <v>203.56</v>
      </c>
      <c r="R481" t="n">
        <v>16.16</v>
      </c>
      <c r="S481" t="n">
        <v>13.05</v>
      </c>
      <c r="T481" t="n">
        <v>1261.53</v>
      </c>
      <c r="U481" t="n">
        <v>0.8100000000000001</v>
      </c>
      <c r="V481" t="n">
        <v>0.91</v>
      </c>
      <c r="W481" t="n">
        <v>0.06</v>
      </c>
      <c r="X481" t="n">
        <v>0.07000000000000001</v>
      </c>
      <c r="Y481" t="n">
        <v>1</v>
      </c>
      <c r="Z481" t="n">
        <v>10</v>
      </c>
    </row>
    <row r="482">
      <c r="A482" t="n">
        <v>56</v>
      </c>
      <c r="B482" t="n">
        <v>150</v>
      </c>
      <c r="C482" t="inlineStr">
        <is>
          <t xml:space="preserve">CONCLUIDO	</t>
        </is>
      </c>
      <c r="D482" t="n">
        <v>13.515</v>
      </c>
      <c r="E482" t="n">
        <v>7.4</v>
      </c>
      <c r="F482" t="n">
        <v>4.12</v>
      </c>
      <c r="G482" t="n">
        <v>49.49</v>
      </c>
      <c r="H482" t="n">
        <v>0.82</v>
      </c>
      <c r="I482" t="n">
        <v>5</v>
      </c>
      <c r="J482" t="n">
        <v>327.37</v>
      </c>
      <c r="K482" t="n">
        <v>61.82</v>
      </c>
      <c r="L482" t="n">
        <v>15</v>
      </c>
      <c r="M482" t="n">
        <v>3</v>
      </c>
      <c r="N482" t="n">
        <v>100.55</v>
      </c>
      <c r="O482" t="n">
        <v>40609.74</v>
      </c>
      <c r="P482" t="n">
        <v>70.25</v>
      </c>
      <c r="Q482" t="n">
        <v>203.56</v>
      </c>
      <c r="R482" t="n">
        <v>16.72</v>
      </c>
      <c r="S482" t="n">
        <v>13.05</v>
      </c>
      <c r="T482" t="n">
        <v>1537.83</v>
      </c>
      <c r="U482" t="n">
        <v>0.78</v>
      </c>
      <c r="V482" t="n">
        <v>0.91</v>
      </c>
      <c r="W482" t="n">
        <v>0.06</v>
      </c>
      <c r="X482" t="n">
        <v>0.08</v>
      </c>
      <c r="Y482" t="n">
        <v>1</v>
      </c>
      <c r="Z482" t="n">
        <v>10</v>
      </c>
    </row>
    <row r="483">
      <c r="A483" t="n">
        <v>57</v>
      </c>
      <c r="B483" t="n">
        <v>150</v>
      </c>
      <c r="C483" t="inlineStr">
        <is>
          <t xml:space="preserve">CONCLUIDO	</t>
        </is>
      </c>
      <c r="D483" t="n">
        <v>13.5079</v>
      </c>
      <c r="E483" t="n">
        <v>7.4</v>
      </c>
      <c r="F483" t="n">
        <v>4.13</v>
      </c>
      <c r="G483" t="n">
        <v>49.54</v>
      </c>
      <c r="H483" t="n">
        <v>0.83</v>
      </c>
      <c r="I483" t="n">
        <v>5</v>
      </c>
      <c r="J483" t="n">
        <v>327.95</v>
      </c>
      <c r="K483" t="n">
        <v>61.82</v>
      </c>
      <c r="L483" t="n">
        <v>15.25</v>
      </c>
      <c r="M483" t="n">
        <v>3</v>
      </c>
      <c r="N483" t="n">
        <v>100.88</v>
      </c>
      <c r="O483" t="n">
        <v>40681.39</v>
      </c>
      <c r="P483" t="n">
        <v>70.18000000000001</v>
      </c>
      <c r="Q483" t="n">
        <v>203.56</v>
      </c>
      <c r="R483" t="n">
        <v>16.77</v>
      </c>
      <c r="S483" t="n">
        <v>13.05</v>
      </c>
      <c r="T483" t="n">
        <v>1564.43</v>
      </c>
      <c r="U483" t="n">
        <v>0.78</v>
      </c>
      <c r="V483" t="n">
        <v>0.91</v>
      </c>
      <c r="W483" t="n">
        <v>0.06</v>
      </c>
      <c r="X483" t="n">
        <v>0.09</v>
      </c>
      <c r="Y483" t="n">
        <v>1</v>
      </c>
      <c r="Z483" t="n">
        <v>10</v>
      </c>
    </row>
    <row r="484">
      <c r="A484" t="n">
        <v>58</v>
      </c>
      <c r="B484" t="n">
        <v>150</v>
      </c>
      <c r="C484" t="inlineStr">
        <is>
          <t xml:space="preserve">CONCLUIDO	</t>
        </is>
      </c>
      <c r="D484" t="n">
        <v>13.5196</v>
      </c>
      <c r="E484" t="n">
        <v>7.4</v>
      </c>
      <c r="F484" t="n">
        <v>4.12</v>
      </c>
      <c r="G484" t="n">
        <v>49.46</v>
      </c>
      <c r="H484" t="n">
        <v>0.84</v>
      </c>
      <c r="I484" t="n">
        <v>5</v>
      </c>
      <c r="J484" t="n">
        <v>328.53</v>
      </c>
      <c r="K484" t="n">
        <v>61.82</v>
      </c>
      <c r="L484" t="n">
        <v>15.5</v>
      </c>
      <c r="M484" t="n">
        <v>3</v>
      </c>
      <c r="N484" t="n">
        <v>101.21</v>
      </c>
      <c r="O484" t="n">
        <v>40753.2</v>
      </c>
      <c r="P484" t="n">
        <v>69.92</v>
      </c>
      <c r="Q484" t="n">
        <v>203.56</v>
      </c>
      <c r="R484" t="n">
        <v>16.58</v>
      </c>
      <c r="S484" t="n">
        <v>13.05</v>
      </c>
      <c r="T484" t="n">
        <v>1472.05</v>
      </c>
      <c r="U484" t="n">
        <v>0.79</v>
      </c>
      <c r="V484" t="n">
        <v>0.91</v>
      </c>
      <c r="W484" t="n">
        <v>0.06</v>
      </c>
      <c r="X484" t="n">
        <v>0.08</v>
      </c>
      <c r="Y484" t="n">
        <v>1</v>
      </c>
      <c r="Z484" t="n">
        <v>10</v>
      </c>
    </row>
    <row r="485">
      <c r="A485" t="n">
        <v>59</v>
      </c>
      <c r="B485" t="n">
        <v>150</v>
      </c>
      <c r="C485" t="inlineStr">
        <is>
          <t xml:space="preserve">CONCLUIDO	</t>
        </is>
      </c>
      <c r="D485" t="n">
        <v>13.515</v>
      </c>
      <c r="E485" t="n">
        <v>7.4</v>
      </c>
      <c r="F485" t="n">
        <v>4.12</v>
      </c>
      <c r="G485" t="n">
        <v>49.49</v>
      </c>
      <c r="H485" t="n">
        <v>0.85</v>
      </c>
      <c r="I485" t="n">
        <v>5</v>
      </c>
      <c r="J485" t="n">
        <v>329.12</v>
      </c>
      <c r="K485" t="n">
        <v>61.82</v>
      </c>
      <c r="L485" t="n">
        <v>15.75</v>
      </c>
      <c r="M485" t="n">
        <v>3</v>
      </c>
      <c r="N485" t="n">
        <v>101.54</v>
      </c>
      <c r="O485" t="n">
        <v>40825.16</v>
      </c>
      <c r="P485" t="n">
        <v>69.73999999999999</v>
      </c>
      <c r="Q485" t="n">
        <v>203.56</v>
      </c>
      <c r="R485" t="n">
        <v>16.7</v>
      </c>
      <c r="S485" t="n">
        <v>13.05</v>
      </c>
      <c r="T485" t="n">
        <v>1531.98</v>
      </c>
      <c r="U485" t="n">
        <v>0.78</v>
      </c>
      <c r="V485" t="n">
        <v>0.91</v>
      </c>
      <c r="W485" t="n">
        <v>0.06</v>
      </c>
      <c r="X485" t="n">
        <v>0.08</v>
      </c>
      <c r="Y485" t="n">
        <v>1</v>
      </c>
      <c r="Z485" t="n">
        <v>10</v>
      </c>
    </row>
    <row r="486">
      <c r="A486" t="n">
        <v>60</v>
      </c>
      <c r="B486" t="n">
        <v>150</v>
      </c>
      <c r="C486" t="inlineStr">
        <is>
          <t xml:space="preserve">CONCLUIDO	</t>
        </is>
      </c>
      <c r="D486" t="n">
        <v>13.5044</v>
      </c>
      <c r="E486" t="n">
        <v>7.4</v>
      </c>
      <c r="F486" t="n">
        <v>4.13</v>
      </c>
      <c r="G486" t="n">
        <v>49.56</v>
      </c>
      <c r="H486" t="n">
        <v>0.86</v>
      </c>
      <c r="I486" t="n">
        <v>5</v>
      </c>
      <c r="J486" t="n">
        <v>329.7</v>
      </c>
      <c r="K486" t="n">
        <v>61.82</v>
      </c>
      <c r="L486" t="n">
        <v>16</v>
      </c>
      <c r="M486" t="n">
        <v>3</v>
      </c>
      <c r="N486" t="n">
        <v>101.88</v>
      </c>
      <c r="O486" t="n">
        <v>40897.29</v>
      </c>
      <c r="P486" t="n">
        <v>69.68000000000001</v>
      </c>
      <c r="Q486" t="n">
        <v>203.56</v>
      </c>
      <c r="R486" t="n">
        <v>16.84</v>
      </c>
      <c r="S486" t="n">
        <v>13.05</v>
      </c>
      <c r="T486" t="n">
        <v>1601.48</v>
      </c>
      <c r="U486" t="n">
        <v>0.77</v>
      </c>
      <c r="V486" t="n">
        <v>0.9</v>
      </c>
      <c r="W486" t="n">
        <v>0.06</v>
      </c>
      <c r="X486" t="n">
        <v>0.09</v>
      </c>
      <c r="Y486" t="n">
        <v>1</v>
      </c>
      <c r="Z486" t="n">
        <v>10</v>
      </c>
    </row>
    <row r="487">
      <c r="A487" t="n">
        <v>61</v>
      </c>
      <c r="B487" t="n">
        <v>150</v>
      </c>
      <c r="C487" t="inlineStr">
        <is>
          <t xml:space="preserve">CONCLUIDO	</t>
        </is>
      </c>
      <c r="D487" t="n">
        <v>13.515</v>
      </c>
      <c r="E487" t="n">
        <v>7.4</v>
      </c>
      <c r="F487" t="n">
        <v>4.12</v>
      </c>
      <c r="G487" t="n">
        <v>49.49</v>
      </c>
      <c r="H487" t="n">
        <v>0.88</v>
      </c>
      <c r="I487" t="n">
        <v>5</v>
      </c>
      <c r="J487" t="n">
        <v>330.29</v>
      </c>
      <c r="K487" t="n">
        <v>61.82</v>
      </c>
      <c r="L487" t="n">
        <v>16.25</v>
      </c>
      <c r="M487" t="n">
        <v>3</v>
      </c>
      <c r="N487" t="n">
        <v>102.21</v>
      </c>
      <c r="O487" t="n">
        <v>40969.57</v>
      </c>
      <c r="P487" t="n">
        <v>69.45</v>
      </c>
      <c r="Q487" t="n">
        <v>203.56</v>
      </c>
      <c r="R487" t="n">
        <v>16.61</v>
      </c>
      <c r="S487" t="n">
        <v>13.05</v>
      </c>
      <c r="T487" t="n">
        <v>1482.99</v>
      </c>
      <c r="U487" t="n">
        <v>0.79</v>
      </c>
      <c r="V487" t="n">
        <v>0.91</v>
      </c>
      <c r="W487" t="n">
        <v>0.06</v>
      </c>
      <c r="X487" t="n">
        <v>0.08</v>
      </c>
      <c r="Y487" t="n">
        <v>1</v>
      </c>
      <c r="Z487" t="n">
        <v>10</v>
      </c>
    </row>
    <row r="488">
      <c r="A488" t="n">
        <v>62</v>
      </c>
      <c r="B488" t="n">
        <v>150</v>
      </c>
      <c r="C488" t="inlineStr">
        <is>
          <t xml:space="preserve">CONCLUIDO	</t>
        </is>
      </c>
      <c r="D488" t="n">
        <v>13.6628</v>
      </c>
      <c r="E488" t="n">
        <v>7.32</v>
      </c>
      <c r="F488" t="n">
        <v>4.1</v>
      </c>
      <c r="G488" t="n">
        <v>61.5</v>
      </c>
      <c r="H488" t="n">
        <v>0.89</v>
      </c>
      <c r="I488" t="n">
        <v>4</v>
      </c>
      <c r="J488" t="n">
        <v>330.87</v>
      </c>
      <c r="K488" t="n">
        <v>61.82</v>
      </c>
      <c r="L488" t="n">
        <v>16.5</v>
      </c>
      <c r="M488" t="n">
        <v>2</v>
      </c>
      <c r="N488" t="n">
        <v>102.55</v>
      </c>
      <c r="O488" t="n">
        <v>41042.02</v>
      </c>
      <c r="P488" t="n">
        <v>68.83</v>
      </c>
      <c r="Q488" t="n">
        <v>203.56</v>
      </c>
      <c r="R488" t="n">
        <v>15.84</v>
      </c>
      <c r="S488" t="n">
        <v>13.05</v>
      </c>
      <c r="T488" t="n">
        <v>1106.93</v>
      </c>
      <c r="U488" t="n">
        <v>0.82</v>
      </c>
      <c r="V488" t="n">
        <v>0.91</v>
      </c>
      <c r="W488" t="n">
        <v>0.06</v>
      </c>
      <c r="X488" t="n">
        <v>0.06</v>
      </c>
      <c r="Y488" t="n">
        <v>1</v>
      </c>
      <c r="Z488" t="n">
        <v>10</v>
      </c>
    </row>
    <row r="489">
      <c r="A489" t="n">
        <v>63</v>
      </c>
      <c r="B489" t="n">
        <v>150</v>
      </c>
      <c r="C489" t="inlineStr">
        <is>
          <t xml:space="preserve">CONCLUIDO	</t>
        </is>
      </c>
      <c r="D489" t="n">
        <v>13.683</v>
      </c>
      <c r="E489" t="n">
        <v>7.31</v>
      </c>
      <c r="F489" t="n">
        <v>4.09</v>
      </c>
      <c r="G489" t="n">
        <v>61.33</v>
      </c>
      <c r="H489" t="n">
        <v>0.9</v>
      </c>
      <c r="I489" t="n">
        <v>4</v>
      </c>
      <c r="J489" t="n">
        <v>331.46</v>
      </c>
      <c r="K489" t="n">
        <v>61.82</v>
      </c>
      <c r="L489" t="n">
        <v>16.75</v>
      </c>
      <c r="M489" t="n">
        <v>2</v>
      </c>
      <c r="N489" t="n">
        <v>102.89</v>
      </c>
      <c r="O489" t="n">
        <v>41114.63</v>
      </c>
      <c r="P489" t="n">
        <v>68.63</v>
      </c>
      <c r="Q489" t="n">
        <v>203.56</v>
      </c>
      <c r="R489" t="n">
        <v>15.45</v>
      </c>
      <c r="S489" t="n">
        <v>13.05</v>
      </c>
      <c r="T489" t="n">
        <v>907.64</v>
      </c>
      <c r="U489" t="n">
        <v>0.84</v>
      </c>
      <c r="V489" t="n">
        <v>0.91</v>
      </c>
      <c r="W489" t="n">
        <v>0.06</v>
      </c>
      <c r="X489" t="n">
        <v>0.05</v>
      </c>
      <c r="Y489" t="n">
        <v>1</v>
      </c>
      <c r="Z489" t="n">
        <v>10</v>
      </c>
    </row>
    <row r="490">
      <c r="A490" t="n">
        <v>64</v>
      </c>
      <c r="B490" t="n">
        <v>150</v>
      </c>
      <c r="C490" t="inlineStr">
        <is>
          <t xml:space="preserve">CONCLUIDO	</t>
        </is>
      </c>
      <c r="D490" t="n">
        <v>13.6939</v>
      </c>
      <c r="E490" t="n">
        <v>7.3</v>
      </c>
      <c r="F490" t="n">
        <v>4.08</v>
      </c>
      <c r="G490" t="n">
        <v>61.25</v>
      </c>
      <c r="H490" t="n">
        <v>0.91</v>
      </c>
      <c r="I490" t="n">
        <v>4</v>
      </c>
      <c r="J490" t="n">
        <v>332.05</v>
      </c>
      <c r="K490" t="n">
        <v>61.82</v>
      </c>
      <c r="L490" t="n">
        <v>17</v>
      </c>
      <c r="M490" t="n">
        <v>2</v>
      </c>
      <c r="N490" t="n">
        <v>103.23</v>
      </c>
      <c r="O490" t="n">
        <v>41187.41</v>
      </c>
      <c r="P490" t="n">
        <v>68.54000000000001</v>
      </c>
      <c r="Q490" t="n">
        <v>203.6</v>
      </c>
      <c r="R490" t="n">
        <v>15.28</v>
      </c>
      <c r="S490" t="n">
        <v>13.05</v>
      </c>
      <c r="T490" t="n">
        <v>823.67</v>
      </c>
      <c r="U490" t="n">
        <v>0.85</v>
      </c>
      <c r="V490" t="n">
        <v>0.92</v>
      </c>
      <c r="W490" t="n">
        <v>0.06</v>
      </c>
      <c r="X490" t="n">
        <v>0.04</v>
      </c>
      <c r="Y490" t="n">
        <v>1</v>
      </c>
      <c r="Z490" t="n">
        <v>10</v>
      </c>
    </row>
    <row r="491">
      <c r="A491" t="n">
        <v>65</v>
      </c>
      <c r="B491" t="n">
        <v>150</v>
      </c>
      <c r="C491" t="inlineStr">
        <is>
          <t xml:space="preserve">CONCLUIDO	</t>
        </is>
      </c>
      <c r="D491" t="n">
        <v>13.6908</v>
      </c>
      <c r="E491" t="n">
        <v>7.3</v>
      </c>
      <c r="F491" t="n">
        <v>4.08</v>
      </c>
      <c r="G491" t="n">
        <v>61.27</v>
      </c>
      <c r="H491" t="n">
        <v>0.92</v>
      </c>
      <c r="I491" t="n">
        <v>4</v>
      </c>
      <c r="J491" t="n">
        <v>332.64</v>
      </c>
      <c r="K491" t="n">
        <v>61.82</v>
      </c>
      <c r="L491" t="n">
        <v>17.25</v>
      </c>
      <c r="M491" t="n">
        <v>2</v>
      </c>
      <c r="N491" t="n">
        <v>103.57</v>
      </c>
      <c r="O491" t="n">
        <v>41260.35</v>
      </c>
      <c r="P491" t="n">
        <v>68.56999999999999</v>
      </c>
      <c r="Q491" t="n">
        <v>203.56</v>
      </c>
      <c r="R491" t="n">
        <v>15.39</v>
      </c>
      <c r="S491" t="n">
        <v>13.05</v>
      </c>
      <c r="T491" t="n">
        <v>880.71</v>
      </c>
      <c r="U491" t="n">
        <v>0.85</v>
      </c>
      <c r="V491" t="n">
        <v>0.91</v>
      </c>
      <c r="W491" t="n">
        <v>0.06</v>
      </c>
      <c r="X491" t="n">
        <v>0.04</v>
      </c>
      <c r="Y491" t="n">
        <v>1</v>
      </c>
      <c r="Z491" t="n">
        <v>10</v>
      </c>
    </row>
    <row r="492">
      <c r="A492" t="n">
        <v>66</v>
      </c>
      <c r="B492" t="n">
        <v>150</v>
      </c>
      <c r="C492" t="inlineStr">
        <is>
          <t xml:space="preserve">CONCLUIDO	</t>
        </is>
      </c>
      <c r="D492" t="n">
        <v>13.6768</v>
      </c>
      <c r="E492" t="n">
        <v>7.31</v>
      </c>
      <c r="F492" t="n">
        <v>4.09</v>
      </c>
      <c r="G492" t="n">
        <v>61.38</v>
      </c>
      <c r="H492" t="n">
        <v>0.9399999999999999</v>
      </c>
      <c r="I492" t="n">
        <v>4</v>
      </c>
      <c r="J492" t="n">
        <v>333.24</v>
      </c>
      <c r="K492" t="n">
        <v>61.82</v>
      </c>
      <c r="L492" t="n">
        <v>17.5</v>
      </c>
      <c r="M492" t="n">
        <v>2</v>
      </c>
      <c r="N492" t="n">
        <v>103.92</v>
      </c>
      <c r="O492" t="n">
        <v>41333.46</v>
      </c>
      <c r="P492" t="n">
        <v>68.67</v>
      </c>
      <c r="Q492" t="n">
        <v>203.56</v>
      </c>
      <c r="R492" t="n">
        <v>15.64</v>
      </c>
      <c r="S492" t="n">
        <v>13.05</v>
      </c>
      <c r="T492" t="n">
        <v>1002.97</v>
      </c>
      <c r="U492" t="n">
        <v>0.83</v>
      </c>
      <c r="V492" t="n">
        <v>0.91</v>
      </c>
      <c r="W492" t="n">
        <v>0.06</v>
      </c>
      <c r="X492" t="n">
        <v>0.05</v>
      </c>
      <c r="Y492" t="n">
        <v>1</v>
      </c>
      <c r="Z492" t="n">
        <v>10</v>
      </c>
    </row>
    <row r="493">
      <c r="A493" t="n">
        <v>67</v>
      </c>
      <c r="B493" t="n">
        <v>150</v>
      </c>
      <c r="C493" t="inlineStr">
        <is>
          <t xml:space="preserve">CONCLUIDO	</t>
        </is>
      </c>
      <c r="D493" t="n">
        <v>13.6607</v>
      </c>
      <c r="E493" t="n">
        <v>7.32</v>
      </c>
      <c r="F493" t="n">
        <v>4.1</v>
      </c>
      <c r="G493" t="n">
        <v>61.51</v>
      </c>
      <c r="H493" t="n">
        <v>0.95</v>
      </c>
      <c r="I493" t="n">
        <v>4</v>
      </c>
      <c r="J493" t="n">
        <v>333.83</v>
      </c>
      <c r="K493" t="n">
        <v>61.82</v>
      </c>
      <c r="L493" t="n">
        <v>17.75</v>
      </c>
      <c r="M493" t="n">
        <v>2</v>
      </c>
      <c r="N493" t="n">
        <v>104.26</v>
      </c>
      <c r="O493" t="n">
        <v>41406.86</v>
      </c>
      <c r="P493" t="n">
        <v>68.84</v>
      </c>
      <c r="Q493" t="n">
        <v>203.56</v>
      </c>
      <c r="R493" t="n">
        <v>15.95</v>
      </c>
      <c r="S493" t="n">
        <v>13.05</v>
      </c>
      <c r="T493" t="n">
        <v>1162.42</v>
      </c>
      <c r="U493" t="n">
        <v>0.82</v>
      </c>
      <c r="V493" t="n">
        <v>0.91</v>
      </c>
      <c r="W493" t="n">
        <v>0.06</v>
      </c>
      <c r="X493" t="n">
        <v>0.06</v>
      </c>
      <c r="Y493" t="n">
        <v>1</v>
      </c>
      <c r="Z493" t="n">
        <v>10</v>
      </c>
    </row>
    <row r="494">
      <c r="A494" t="n">
        <v>68</v>
      </c>
      <c r="B494" t="n">
        <v>150</v>
      </c>
      <c r="C494" t="inlineStr">
        <is>
          <t xml:space="preserve">CONCLUIDO	</t>
        </is>
      </c>
      <c r="D494" t="n">
        <v>13.6633</v>
      </c>
      <c r="E494" t="n">
        <v>7.32</v>
      </c>
      <c r="F494" t="n">
        <v>4.1</v>
      </c>
      <c r="G494" t="n">
        <v>61.49</v>
      </c>
      <c r="H494" t="n">
        <v>0.96</v>
      </c>
      <c r="I494" t="n">
        <v>4</v>
      </c>
      <c r="J494" t="n">
        <v>334.43</v>
      </c>
      <c r="K494" t="n">
        <v>61.82</v>
      </c>
      <c r="L494" t="n">
        <v>18</v>
      </c>
      <c r="M494" t="n">
        <v>2</v>
      </c>
      <c r="N494" t="n">
        <v>104.61</v>
      </c>
      <c r="O494" t="n">
        <v>41480.31</v>
      </c>
      <c r="P494" t="n">
        <v>68.8</v>
      </c>
      <c r="Q494" t="n">
        <v>203.56</v>
      </c>
      <c r="R494" t="n">
        <v>15.86</v>
      </c>
      <c r="S494" t="n">
        <v>13.05</v>
      </c>
      <c r="T494" t="n">
        <v>1116.46</v>
      </c>
      <c r="U494" t="n">
        <v>0.82</v>
      </c>
      <c r="V494" t="n">
        <v>0.91</v>
      </c>
      <c r="W494" t="n">
        <v>0.06</v>
      </c>
      <c r="X494" t="n">
        <v>0.06</v>
      </c>
      <c r="Y494" t="n">
        <v>1</v>
      </c>
      <c r="Z494" t="n">
        <v>10</v>
      </c>
    </row>
    <row r="495">
      <c r="A495" t="n">
        <v>69</v>
      </c>
      <c r="B495" t="n">
        <v>150</v>
      </c>
      <c r="C495" t="inlineStr">
        <is>
          <t xml:space="preserve">CONCLUIDO	</t>
        </is>
      </c>
      <c r="D495" t="n">
        <v>13.6643</v>
      </c>
      <c r="E495" t="n">
        <v>7.32</v>
      </c>
      <c r="F495" t="n">
        <v>4.1</v>
      </c>
      <c r="G495" t="n">
        <v>61.48</v>
      </c>
      <c r="H495" t="n">
        <v>0.97</v>
      </c>
      <c r="I495" t="n">
        <v>4</v>
      </c>
      <c r="J495" t="n">
        <v>335.02</v>
      </c>
      <c r="K495" t="n">
        <v>61.82</v>
      </c>
      <c r="L495" t="n">
        <v>18.25</v>
      </c>
      <c r="M495" t="n">
        <v>2</v>
      </c>
      <c r="N495" t="n">
        <v>104.95</v>
      </c>
      <c r="O495" t="n">
        <v>41553.93</v>
      </c>
      <c r="P495" t="n">
        <v>68.73</v>
      </c>
      <c r="Q495" t="n">
        <v>203.56</v>
      </c>
      <c r="R495" t="n">
        <v>15.85</v>
      </c>
      <c r="S495" t="n">
        <v>13.05</v>
      </c>
      <c r="T495" t="n">
        <v>1108.95</v>
      </c>
      <c r="U495" t="n">
        <v>0.82</v>
      </c>
      <c r="V495" t="n">
        <v>0.91</v>
      </c>
      <c r="W495" t="n">
        <v>0.06</v>
      </c>
      <c r="X495" t="n">
        <v>0.06</v>
      </c>
      <c r="Y495" t="n">
        <v>1</v>
      </c>
      <c r="Z495" t="n">
        <v>10</v>
      </c>
    </row>
    <row r="496">
      <c r="A496" t="n">
        <v>70</v>
      </c>
      <c r="B496" t="n">
        <v>150</v>
      </c>
      <c r="C496" t="inlineStr">
        <is>
          <t xml:space="preserve">CONCLUIDO	</t>
        </is>
      </c>
      <c r="D496" t="n">
        <v>13.6612</v>
      </c>
      <c r="E496" t="n">
        <v>7.32</v>
      </c>
      <c r="F496" t="n">
        <v>4.1</v>
      </c>
      <c r="G496" t="n">
        <v>61.51</v>
      </c>
      <c r="H496" t="n">
        <v>0.98</v>
      </c>
      <c r="I496" t="n">
        <v>4</v>
      </c>
      <c r="J496" t="n">
        <v>335.62</v>
      </c>
      <c r="K496" t="n">
        <v>61.82</v>
      </c>
      <c r="L496" t="n">
        <v>18.5</v>
      </c>
      <c r="M496" t="n">
        <v>2</v>
      </c>
      <c r="N496" t="n">
        <v>105.3</v>
      </c>
      <c r="O496" t="n">
        <v>41627.72</v>
      </c>
      <c r="P496" t="n">
        <v>68.76000000000001</v>
      </c>
      <c r="Q496" t="n">
        <v>203.56</v>
      </c>
      <c r="R496" t="n">
        <v>15.9</v>
      </c>
      <c r="S496" t="n">
        <v>13.05</v>
      </c>
      <c r="T496" t="n">
        <v>1136.08</v>
      </c>
      <c r="U496" t="n">
        <v>0.82</v>
      </c>
      <c r="V496" t="n">
        <v>0.91</v>
      </c>
      <c r="W496" t="n">
        <v>0.06</v>
      </c>
      <c r="X496" t="n">
        <v>0.06</v>
      </c>
      <c r="Y496" t="n">
        <v>1</v>
      </c>
      <c r="Z496" t="n">
        <v>10</v>
      </c>
    </row>
    <row r="497">
      <c r="A497" t="n">
        <v>71</v>
      </c>
      <c r="B497" t="n">
        <v>150</v>
      </c>
      <c r="C497" t="inlineStr">
        <is>
          <t xml:space="preserve">CONCLUIDO	</t>
        </is>
      </c>
      <c r="D497" t="n">
        <v>13.6633</v>
      </c>
      <c r="E497" t="n">
        <v>7.32</v>
      </c>
      <c r="F497" t="n">
        <v>4.1</v>
      </c>
      <c r="G497" t="n">
        <v>61.49</v>
      </c>
      <c r="H497" t="n">
        <v>0.99</v>
      </c>
      <c r="I497" t="n">
        <v>4</v>
      </c>
      <c r="J497" t="n">
        <v>336.22</v>
      </c>
      <c r="K497" t="n">
        <v>61.82</v>
      </c>
      <c r="L497" t="n">
        <v>18.75</v>
      </c>
      <c r="M497" t="n">
        <v>2</v>
      </c>
      <c r="N497" t="n">
        <v>105.65</v>
      </c>
      <c r="O497" t="n">
        <v>41701.68</v>
      </c>
      <c r="P497" t="n">
        <v>68.67</v>
      </c>
      <c r="Q497" t="n">
        <v>203.56</v>
      </c>
      <c r="R497" t="n">
        <v>15.87</v>
      </c>
      <c r="S497" t="n">
        <v>13.05</v>
      </c>
      <c r="T497" t="n">
        <v>1120.07</v>
      </c>
      <c r="U497" t="n">
        <v>0.82</v>
      </c>
      <c r="V497" t="n">
        <v>0.91</v>
      </c>
      <c r="W497" t="n">
        <v>0.06</v>
      </c>
      <c r="X497" t="n">
        <v>0.06</v>
      </c>
      <c r="Y497" t="n">
        <v>1</v>
      </c>
      <c r="Z497" t="n">
        <v>10</v>
      </c>
    </row>
    <row r="498">
      <c r="A498" t="n">
        <v>72</v>
      </c>
      <c r="B498" t="n">
        <v>150</v>
      </c>
      <c r="C498" t="inlineStr">
        <is>
          <t xml:space="preserve">CONCLUIDO	</t>
        </is>
      </c>
      <c r="D498" t="n">
        <v>13.6586</v>
      </c>
      <c r="E498" t="n">
        <v>7.32</v>
      </c>
      <c r="F498" t="n">
        <v>4.1</v>
      </c>
      <c r="G498" t="n">
        <v>61.53</v>
      </c>
      <c r="H498" t="n">
        <v>1.01</v>
      </c>
      <c r="I498" t="n">
        <v>4</v>
      </c>
      <c r="J498" t="n">
        <v>336.82</v>
      </c>
      <c r="K498" t="n">
        <v>61.82</v>
      </c>
      <c r="L498" t="n">
        <v>19</v>
      </c>
      <c r="M498" t="n">
        <v>2</v>
      </c>
      <c r="N498" t="n">
        <v>106</v>
      </c>
      <c r="O498" t="n">
        <v>41775.82</v>
      </c>
      <c r="P498" t="n">
        <v>68.77</v>
      </c>
      <c r="Q498" t="n">
        <v>203.56</v>
      </c>
      <c r="R498" t="n">
        <v>15.93</v>
      </c>
      <c r="S498" t="n">
        <v>13.05</v>
      </c>
      <c r="T498" t="n">
        <v>1150.73</v>
      </c>
      <c r="U498" t="n">
        <v>0.82</v>
      </c>
      <c r="V498" t="n">
        <v>0.91</v>
      </c>
      <c r="W498" t="n">
        <v>0.06</v>
      </c>
      <c r="X498" t="n">
        <v>0.06</v>
      </c>
      <c r="Y498" t="n">
        <v>1</v>
      </c>
      <c r="Z498" t="n">
        <v>10</v>
      </c>
    </row>
    <row r="499">
      <c r="A499" t="n">
        <v>73</v>
      </c>
      <c r="B499" t="n">
        <v>150</v>
      </c>
      <c r="C499" t="inlineStr">
        <is>
          <t xml:space="preserve">CONCLUIDO	</t>
        </is>
      </c>
      <c r="D499" t="n">
        <v>13.6721</v>
      </c>
      <c r="E499" t="n">
        <v>7.31</v>
      </c>
      <c r="F499" t="n">
        <v>4.09</v>
      </c>
      <c r="G499" t="n">
        <v>61.42</v>
      </c>
      <c r="H499" t="n">
        <v>1.02</v>
      </c>
      <c r="I499" t="n">
        <v>4</v>
      </c>
      <c r="J499" t="n">
        <v>337.43</v>
      </c>
      <c r="K499" t="n">
        <v>61.82</v>
      </c>
      <c r="L499" t="n">
        <v>19.25</v>
      </c>
      <c r="M499" t="n">
        <v>2</v>
      </c>
      <c r="N499" t="n">
        <v>106.35</v>
      </c>
      <c r="O499" t="n">
        <v>41850.13</v>
      </c>
      <c r="P499" t="n">
        <v>68.55</v>
      </c>
      <c r="Q499" t="n">
        <v>203.56</v>
      </c>
      <c r="R499" t="n">
        <v>15.65</v>
      </c>
      <c r="S499" t="n">
        <v>13.05</v>
      </c>
      <c r="T499" t="n">
        <v>1008.14</v>
      </c>
      <c r="U499" t="n">
        <v>0.83</v>
      </c>
      <c r="V499" t="n">
        <v>0.91</v>
      </c>
      <c r="W499" t="n">
        <v>0.06</v>
      </c>
      <c r="X499" t="n">
        <v>0.05</v>
      </c>
      <c r="Y499" t="n">
        <v>1</v>
      </c>
      <c r="Z499" t="n">
        <v>10</v>
      </c>
    </row>
    <row r="500">
      <c r="A500" t="n">
        <v>74</v>
      </c>
      <c r="B500" t="n">
        <v>150</v>
      </c>
      <c r="C500" t="inlineStr">
        <is>
          <t xml:space="preserve">CONCLUIDO	</t>
        </is>
      </c>
      <c r="D500" t="n">
        <v>13.6825</v>
      </c>
      <c r="E500" t="n">
        <v>7.31</v>
      </c>
      <c r="F500" t="n">
        <v>4.09</v>
      </c>
      <c r="G500" t="n">
        <v>61.34</v>
      </c>
      <c r="H500" t="n">
        <v>1.03</v>
      </c>
      <c r="I500" t="n">
        <v>4</v>
      </c>
      <c r="J500" t="n">
        <v>338.03</v>
      </c>
      <c r="K500" t="n">
        <v>61.82</v>
      </c>
      <c r="L500" t="n">
        <v>19.5</v>
      </c>
      <c r="M500" t="n">
        <v>2</v>
      </c>
      <c r="N500" t="n">
        <v>106.71</v>
      </c>
      <c r="O500" t="n">
        <v>41924.62</v>
      </c>
      <c r="P500" t="n">
        <v>68.38</v>
      </c>
      <c r="Q500" t="n">
        <v>203.56</v>
      </c>
      <c r="R500" t="n">
        <v>15.43</v>
      </c>
      <c r="S500" t="n">
        <v>13.05</v>
      </c>
      <c r="T500" t="n">
        <v>901.17</v>
      </c>
      <c r="U500" t="n">
        <v>0.85</v>
      </c>
      <c r="V500" t="n">
        <v>0.91</v>
      </c>
      <c r="W500" t="n">
        <v>0.06</v>
      </c>
      <c r="X500" t="n">
        <v>0.05</v>
      </c>
      <c r="Y500" t="n">
        <v>1</v>
      </c>
      <c r="Z500" t="n">
        <v>10</v>
      </c>
    </row>
    <row r="501">
      <c r="A501" t="n">
        <v>75</v>
      </c>
      <c r="B501" t="n">
        <v>150</v>
      </c>
      <c r="C501" t="inlineStr">
        <is>
          <t xml:space="preserve">CONCLUIDO	</t>
        </is>
      </c>
      <c r="D501" t="n">
        <v>13.6856</v>
      </c>
      <c r="E501" t="n">
        <v>7.31</v>
      </c>
      <c r="F501" t="n">
        <v>4.09</v>
      </c>
      <c r="G501" t="n">
        <v>61.31</v>
      </c>
      <c r="H501" t="n">
        <v>1.04</v>
      </c>
      <c r="I501" t="n">
        <v>4</v>
      </c>
      <c r="J501" t="n">
        <v>338.63</v>
      </c>
      <c r="K501" t="n">
        <v>61.82</v>
      </c>
      <c r="L501" t="n">
        <v>19.75</v>
      </c>
      <c r="M501" t="n">
        <v>2</v>
      </c>
      <c r="N501" t="n">
        <v>107.06</v>
      </c>
      <c r="O501" t="n">
        <v>41999.28</v>
      </c>
      <c r="P501" t="n">
        <v>68.26000000000001</v>
      </c>
      <c r="Q501" t="n">
        <v>203.56</v>
      </c>
      <c r="R501" t="n">
        <v>15.49</v>
      </c>
      <c r="S501" t="n">
        <v>13.05</v>
      </c>
      <c r="T501" t="n">
        <v>932.48</v>
      </c>
      <c r="U501" t="n">
        <v>0.84</v>
      </c>
      <c r="V501" t="n">
        <v>0.91</v>
      </c>
      <c r="W501" t="n">
        <v>0.06</v>
      </c>
      <c r="X501" t="n">
        <v>0.05</v>
      </c>
      <c r="Y501" t="n">
        <v>1</v>
      </c>
      <c r="Z501" t="n">
        <v>10</v>
      </c>
    </row>
    <row r="502">
      <c r="A502" t="n">
        <v>76</v>
      </c>
      <c r="B502" t="n">
        <v>150</v>
      </c>
      <c r="C502" t="inlineStr">
        <is>
          <t xml:space="preserve">CONCLUIDO	</t>
        </is>
      </c>
      <c r="D502" t="n">
        <v>13.6747</v>
      </c>
      <c r="E502" t="n">
        <v>7.31</v>
      </c>
      <c r="F502" t="n">
        <v>4.09</v>
      </c>
      <c r="G502" t="n">
        <v>61.4</v>
      </c>
      <c r="H502" t="n">
        <v>1.05</v>
      </c>
      <c r="I502" t="n">
        <v>4</v>
      </c>
      <c r="J502" t="n">
        <v>339.24</v>
      </c>
      <c r="K502" t="n">
        <v>61.82</v>
      </c>
      <c r="L502" t="n">
        <v>20</v>
      </c>
      <c r="M502" t="n">
        <v>2</v>
      </c>
      <c r="N502" t="n">
        <v>107.42</v>
      </c>
      <c r="O502" t="n">
        <v>42074.12</v>
      </c>
      <c r="P502" t="n">
        <v>68.29000000000001</v>
      </c>
      <c r="Q502" t="n">
        <v>203.56</v>
      </c>
      <c r="R502" t="n">
        <v>15.68</v>
      </c>
      <c r="S502" t="n">
        <v>13.05</v>
      </c>
      <c r="T502" t="n">
        <v>1026.32</v>
      </c>
      <c r="U502" t="n">
        <v>0.83</v>
      </c>
      <c r="V502" t="n">
        <v>0.91</v>
      </c>
      <c r="W502" t="n">
        <v>0.06</v>
      </c>
      <c r="X502" t="n">
        <v>0.05</v>
      </c>
      <c r="Y502" t="n">
        <v>1</v>
      </c>
      <c r="Z502" t="n">
        <v>10</v>
      </c>
    </row>
    <row r="503">
      <c r="A503" t="n">
        <v>77</v>
      </c>
      <c r="B503" t="n">
        <v>150</v>
      </c>
      <c r="C503" t="inlineStr">
        <is>
          <t xml:space="preserve">CONCLUIDO	</t>
        </is>
      </c>
      <c r="D503" t="n">
        <v>13.6612</v>
      </c>
      <c r="E503" t="n">
        <v>7.32</v>
      </c>
      <c r="F503" t="n">
        <v>4.1</v>
      </c>
      <c r="G503" t="n">
        <v>61.51</v>
      </c>
      <c r="H503" t="n">
        <v>1.06</v>
      </c>
      <c r="I503" t="n">
        <v>4</v>
      </c>
      <c r="J503" t="n">
        <v>339.85</v>
      </c>
      <c r="K503" t="n">
        <v>61.82</v>
      </c>
      <c r="L503" t="n">
        <v>20.25</v>
      </c>
      <c r="M503" t="n">
        <v>2</v>
      </c>
      <c r="N503" t="n">
        <v>107.78</v>
      </c>
      <c r="O503" t="n">
        <v>42149.15</v>
      </c>
      <c r="P503" t="n">
        <v>68.55</v>
      </c>
      <c r="Q503" t="n">
        <v>203.57</v>
      </c>
      <c r="R503" t="n">
        <v>15.91</v>
      </c>
      <c r="S503" t="n">
        <v>13.05</v>
      </c>
      <c r="T503" t="n">
        <v>1141.37</v>
      </c>
      <c r="U503" t="n">
        <v>0.82</v>
      </c>
      <c r="V503" t="n">
        <v>0.91</v>
      </c>
      <c r="W503" t="n">
        <v>0.06</v>
      </c>
      <c r="X503" t="n">
        <v>0.06</v>
      </c>
      <c r="Y503" t="n">
        <v>1</v>
      </c>
      <c r="Z503" t="n">
        <v>10</v>
      </c>
    </row>
    <row r="504">
      <c r="A504" t="n">
        <v>78</v>
      </c>
      <c r="B504" t="n">
        <v>150</v>
      </c>
      <c r="C504" t="inlineStr">
        <is>
          <t xml:space="preserve">CONCLUIDO	</t>
        </is>
      </c>
      <c r="D504" t="n">
        <v>13.6529</v>
      </c>
      <c r="E504" t="n">
        <v>7.32</v>
      </c>
      <c r="F504" t="n">
        <v>4.11</v>
      </c>
      <c r="G504" t="n">
        <v>61.58</v>
      </c>
      <c r="H504" t="n">
        <v>1.07</v>
      </c>
      <c r="I504" t="n">
        <v>4</v>
      </c>
      <c r="J504" t="n">
        <v>340.46</v>
      </c>
      <c r="K504" t="n">
        <v>61.82</v>
      </c>
      <c r="L504" t="n">
        <v>20.5</v>
      </c>
      <c r="M504" t="n">
        <v>2</v>
      </c>
      <c r="N504" t="n">
        <v>108.14</v>
      </c>
      <c r="O504" t="n">
        <v>42224.35</v>
      </c>
      <c r="P504" t="n">
        <v>68.5</v>
      </c>
      <c r="Q504" t="n">
        <v>203.57</v>
      </c>
      <c r="R504" t="n">
        <v>16.05</v>
      </c>
      <c r="S504" t="n">
        <v>13.05</v>
      </c>
      <c r="T504" t="n">
        <v>1210.32</v>
      </c>
      <c r="U504" t="n">
        <v>0.8100000000000001</v>
      </c>
      <c r="V504" t="n">
        <v>0.91</v>
      </c>
      <c r="W504" t="n">
        <v>0.06</v>
      </c>
      <c r="X504" t="n">
        <v>0.06</v>
      </c>
      <c r="Y504" t="n">
        <v>1</v>
      </c>
      <c r="Z504" t="n">
        <v>10</v>
      </c>
    </row>
    <row r="505">
      <c r="A505" t="n">
        <v>79</v>
      </c>
      <c r="B505" t="n">
        <v>150</v>
      </c>
      <c r="C505" t="inlineStr">
        <is>
          <t xml:space="preserve">CONCLUIDO	</t>
        </is>
      </c>
      <c r="D505" t="n">
        <v>13.6571</v>
      </c>
      <c r="E505" t="n">
        <v>7.32</v>
      </c>
      <c r="F505" t="n">
        <v>4.1</v>
      </c>
      <c r="G505" t="n">
        <v>61.54</v>
      </c>
      <c r="H505" t="n">
        <v>1.08</v>
      </c>
      <c r="I505" t="n">
        <v>4</v>
      </c>
      <c r="J505" t="n">
        <v>341.07</v>
      </c>
      <c r="K505" t="n">
        <v>61.82</v>
      </c>
      <c r="L505" t="n">
        <v>20.75</v>
      </c>
      <c r="M505" t="n">
        <v>2</v>
      </c>
      <c r="N505" t="n">
        <v>108.5</v>
      </c>
      <c r="O505" t="n">
        <v>42299.74</v>
      </c>
      <c r="P505" t="n">
        <v>68.22</v>
      </c>
      <c r="Q505" t="n">
        <v>203.56</v>
      </c>
      <c r="R505" t="n">
        <v>15.98</v>
      </c>
      <c r="S505" t="n">
        <v>13.05</v>
      </c>
      <c r="T505" t="n">
        <v>1176.5</v>
      </c>
      <c r="U505" t="n">
        <v>0.82</v>
      </c>
      <c r="V505" t="n">
        <v>0.91</v>
      </c>
      <c r="W505" t="n">
        <v>0.06</v>
      </c>
      <c r="X505" t="n">
        <v>0.06</v>
      </c>
      <c r="Y505" t="n">
        <v>1</v>
      </c>
      <c r="Z505" t="n">
        <v>10</v>
      </c>
    </row>
    <row r="506">
      <c r="A506" t="n">
        <v>80</v>
      </c>
      <c r="B506" t="n">
        <v>150</v>
      </c>
      <c r="C506" t="inlineStr">
        <is>
          <t xml:space="preserve">CONCLUIDO	</t>
        </is>
      </c>
      <c r="D506" t="n">
        <v>13.6555</v>
      </c>
      <c r="E506" t="n">
        <v>7.32</v>
      </c>
      <c r="F506" t="n">
        <v>4.1</v>
      </c>
      <c r="G506" t="n">
        <v>61.55</v>
      </c>
      <c r="H506" t="n">
        <v>1.1</v>
      </c>
      <c r="I506" t="n">
        <v>4</v>
      </c>
      <c r="J506" t="n">
        <v>341.68</v>
      </c>
      <c r="K506" t="n">
        <v>61.82</v>
      </c>
      <c r="L506" t="n">
        <v>21</v>
      </c>
      <c r="M506" t="n">
        <v>2</v>
      </c>
      <c r="N506" t="n">
        <v>108.86</v>
      </c>
      <c r="O506" t="n">
        <v>42375.31</v>
      </c>
      <c r="P506" t="n">
        <v>68.11</v>
      </c>
      <c r="Q506" t="n">
        <v>203.56</v>
      </c>
      <c r="R506" t="n">
        <v>16.02</v>
      </c>
      <c r="S506" t="n">
        <v>13.05</v>
      </c>
      <c r="T506" t="n">
        <v>1196.4</v>
      </c>
      <c r="U506" t="n">
        <v>0.8100000000000001</v>
      </c>
      <c r="V506" t="n">
        <v>0.91</v>
      </c>
      <c r="W506" t="n">
        <v>0.06</v>
      </c>
      <c r="X506" t="n">
        <v>0.06</v>
      </c>
      <c r="Y506" t="n">
        <v>1</v>
      </c>
      <c r="Z506" t="n">
        <v>10</v>
      </c>
    </row>
    <row r="507">
      <c r="A507" t="n">
        <v>81</v>
      </c>
      <c r="B507" t="n">
        <v>150</v>
      </c>
      <c r="C507" t="inlineStr">
        <is>
          <t xml:space="preserve">CONCLUIDO	</t>
        </is>
      </c>
      <c r="D507" t="n">
        <v>13.6607</v>
      </c>
      <c r="E507" t="n">
        <v>7.32</v>
      </c>
      <c r="F507" t="n">
        <v>4.1</v>
      </c>
      <c r="G507" t="n">
        <v>61.51</v>
      </c>
      <c r="H507" t="n">
        <v>1.11</v>
      </c>
      <c r="I507" t="n">
        <v>4</v>
      </c>
      <c r="J507" t="n">
        <v>342.3</v>
      </c>
      <c r="K507" t="n">
        <v>61.82</v>
      </c>
      <c r="L507" t="n">
        <v>21.25</v>
      </c>
      <c r="M507" t="n">
        <v>2</v>
      </c>
      <c r="N507" t="n">
        <v>109.23</v>
      </c>
      <c r="O507" t="n">
        <v>42451.07</v>
      </c>
      <c r="P507" t="n">
        <v>67.98999999999999</v>
      </c>
      <c r="Q507" t="n">
        <v>203.56</v>
      </c>
      <c r="R507" t="n">
        <v>15.93</v>
      </c>
      <c r="S507" t="n">
        <v>13.05</v>
      </c>
      <c r="T507" t="n">
        <v>1151</v>
      </c>
      <c r="U507" t="n">
        <v>0.82</v>
      </c>
      <c r="V507" t="n">
        <v>0.91</v>
      </c>
      <c r="W507" t="n">
        <v>0.06</v>
      </c>
      <c r="X507" t="n">
        <v>0.06</v>
      </c>
      <c r="Y507" t="n">
        <v>1</v>
      </c>
      <c r="Z507" t="n">
        <v>10</v>
      </c>
    </row>
    <row r="508">
      <c r="A508" t="n">
        <v>82</v>
      </c>
      <c r="B508" t="n">
        <v>150</v>
      </c>
      <c r="C508" t="inlineStr">
        <is>
          <t xml:space="preserve">CONCLUIDO	</t>
        </is>
      </c>
      <c r="D508" t="n">
        <v>13.6565</v>
      </c>
      <c r="E508" t="n">
        <v>7.32</v>
      </c>
      <c r="F508" t="n">
        <v>4.1</v>
      </c>
      <c r="G508" t="n">
        <v>61.55</v>
      </c>
      <c r="H508" t="n">
        <v>1.12</v>
      </c>
      <c r="I508" t="n">
        <v>4</v>
      </c>
      <c r="J508" t="n">
        <v>342.91</v>
      </c>
      <c r="K508" t="n">
        <v>61.82</v>
      </c>
      <c r="L508" t="n">
        <v>21.5</v>
      </c>
      <c r="M508" t="n">
        <v>2</v>
      </c>
      <c r="N508" t="n">
        <v>109.59</v>
      </c>
      <c r="O508" t="n">
        <v>42527.02</v>
      </c>
      <c r="P508" t="n">
        <v>67.84</v>
      </c>
      <c r="Q508" t="n">
        <v>203.56</v>
      </c>
      <c r="R508" t="n">
        <v>15.98</v>
      </c>
      <c r="S508" t="n">
        <v>13.05</v>
      </c>
      <c r="T508" t="n">
        <v>1177.28</v>
      </c>
      <c r="U508" t="n">
        <v>0.82</v>
      </c>
      <c r="V508" t="n">
        <v>0.91</v>
      </c>
      <c r="W508" t="n">
        <v>0.06</v>
      </c>
      <c r="X508" t="n">
        <v>0.06</v>
      </c>
      <c r="Y508" t="n">
        <v>1</v>
      </c>
      <c r="Z508" t="n">
        <v>10</v>
      </c>
    </row>
    <row r="509">
      <c r="A509" t="n">
        <v>83</v>
      </c>
      <c r="B509" t="n">
        <v>150</v>
      </c>
      <c r="C509" t="inlineStr">
        <is>
          <t xml:space="preserve">CONCLUIDO	</t>
        </is>
      </c>
      <c r="D509" t="n">
        <v>13.6628</v>
      </c>
      <c r="E509" t="n">
        <v>7.32</v>
      </c>
      <c r="F509" t="n">
        <v>4.1</v>
      </c>
      <c r="G509" t="n">
        <v>61.5</v>
      </c>
      <c r="H509" t="n">
        <v>1.13</v>
      </c>
      <c r="I509" t="n">
        <v>4</v>
      </c>
      <c r="J509" t="n">
        <v>343.53</v>
      </c>
      <c r="K509" t="n">
        <v>61.82</v>
      </c>
      <c r="L509" t="n">
        <v>21.75</v>
      </c>
      <c r="M509" t="n">
        <v>2</v>
      </c>
      <c r="N509" t="n">
        <v>109.96</v>
      </c>
      <c r="O509" t="n">
        <v>42603.15</v>
      </c>
      <c r="P509" t="n">
        <v>67.56999999999999</v>
      </c>
      <c r="Q509" t="n">
        <v>203.56</v>
      </c>
      <c r="R509" t="n">
        <v>15.82</v>
      </c>
      <c r="S509" t="n">
        <v>13.05</v>
      </c>
      <c r="T509" t="n">
        <v>1094.27</v>
      </c>
      <c r="U509" t="n">
        <v>0.82</v>
      </c>
      <c r="V509" t="n">
        <v>0.91</v>
      </c>
      <c r="W509" t="n">
        <v>0.06</v>
      </c>
      <c r="X509" t="n">
        <v>0.06</v>
      </c>
      <c r="Y509" t="n">
        <v>1</v>
      </c>
      <c r="Z509" t="n">
        <v>10</v>
      </c>
    </row>
    <row r="510">
      <c r="A510" t="n">
        <v>84</v>
      </c>
      <c r="B510" t="n">
        <v>150</v>
      </c>
      <c r="C510" t="inlineStr">
        <is>
          <t xml:space="preserve">CONCLUIDO	</t>
        </is>
      </c>
      <c r="D510" t="n">
        <v>13.6752</v>
      </c>
      <c r="E510" t="n">
        <v>7.31</v>
      </c>
      <c r="F510" t="n">
        <v>4.09</v>
      </c>
      <c r="G510" t="n">
        <v>61.4</v>
      </c>
      <c r="H510" t="n">
        <v>1.14</v>
      </c>
      <c r="I510" t="n">
        <v>4</v>
      </c>
      <c r="J510" t="n">
        <v>344.15</v>
      </c>
      <c r="K510" t="n">
        <v>61.82</v>
      </c>
      <c r="L510" t="n">
        <v>22</v>
      </c>
      <c r="M510" t="n">
        <v>2</v>
      </c>
      <c r="N510" t="n">
        <v>110.33</v>
      </c>
      <c r="O510" t="n">
        <v>42679.6</v>
      </c>
      <c r="P510" t="n">
        <v>67.29000000000001</v>
      </c>
      <c r="Q510" t="n">
        <v>203.56</v>
      </c>
      <c r="R510" t="n">
        <v>15.6</v>
      </c>
      <c r="S510" t="n">
        <v>13.05</v>
      </c>
      <c r="T510" t="n">
        <v>983.3099999999999</v>
      </c>
      <c r="U510" t="n">
        <v>0.84</v>
      </c>
      <c r="V510" t="n">
        <v>0.91</v>
      </c>
      <c r="W510" t="n">
        <v>0.06</v>
      </c>
      <c r="X510" t="n">
        <v>0.05</v>
      </c>
      <c r="Y510" t="n">
        <v>1</v>
      </c>
      <c r="Z510" t="n">
        <v>10</v>
      </c>
    </row>
    <row r="511">
      <c r="A511" t="n">
        <v>85</v>
      </c>
      <c r="B511" t="n">
        <v>150</v>
      </c>
      <c r="C511" t="inlineStr">
        <is>
          <t xml:space="preserve">CONCLUIDO	</t>
        </is>
      </c>
      <c r="D511" t="n">
        <v>13.6778</v>
      </c>
      <c r="E511" t="n">
        <v>7.31</v>
      </c>
      <c r="F511" t="n">
        <v>4.09</v>
      </c>
      <c r="G511" t="n">
        <v>61.38</v>
      </c>
      <c r="H511" t="n">
        <v>1.15</v>
      </c>
      <c r="I511" t="n">
        <v>4</v>
      </c>
      <c r="J511" t="n">
        <v>344.77</v>
      </c>
      <c r="K511" t="n">
        <v>61.82</v>
      </c>
      <c r="L511" t="n">
        <v>22.25</v>
      </c>
      <c r="M511" t="n">
        <v>2</v>
      </c>
      <c r="N511" t="n">
        <v>110.7</v>
      </c>
      <c r="O511" t="n">
        <v>42756.12</v>
      </c>
      <c r="P511" t="n">
        <v>66.94</v>
      </c>
      <c r="Q511" t="n">
        <v>203.56</v>
      </c>
      <c r="R511" t="n">
        <v>15.63</v>
      </c>
      <c r="S511" t="n">
        <v>13.05</v>
      </c>
      <c r="T511" t="n">
        <v>998.88</v>
      </c>
      <c r="U511" t="n">
        <v>0.84</v>
      </c>
      <c r="V511" t="n">
        <v>0.91</v>
      </c>
      <c r="W511" t="n">
        <v>0.06</v>
      </c>
      <c r="X511" t="n">
        <v>0.05</v>
      </c>
      <c r="Y511" t="n">
        <v>1</v>
      </c>
      <c r="Z511" t="n">
        <v>10</v>
      </c>
    </row>
    <row r="512">
      <c r="A512" t="n">
        <v>86</v>
      </c>
      <c r="B512" t="n">
        <v>150</v>
      </c>
      <c r="C512" t="inlineStr">
        <is>
          <t xml:space="preserve">CONCLUIDO	</t>
        </is>
      </c>
      <c r="D512" t="n">
        <v>13.67</v>
      </c>
      <c r="E512" t="n">
        <v>7.32</v>
      </c>
      <c r="F512" t="n">
        <v>4.1</v>
      </c>
      <c r="G512" t="n">
        <v>61.44</v>
      </c>
      <c r="H512" t="n">
        <v>1.16</v>
      </c>
      <c r="I512" t="n">
        <v>4</v>
      </c>
      <c r="J512" t="n">
        <v>345.39</v>
      </c>
      <c r="K512" t="n">
        <v>61.82</v>
      </c>
      <c r="L512" t="n">
        <v>22.5</v>
      </c>
      <c r="M512" t="n">
        <v>2</v>
      </c>
      <c r="N512" t="n">
        <v>111.07</v>
      </c>
      <c r="O512" t="n">
        <v>42832.82</v>
      </c>
      <c r="P512" t="n">
        <v>66.81</v>
      </c>
      <c r="Q512" t="n">
        <v>203.56</v>
      </c>
      <c r="R512" t="n">
        <v>15.79</v>
      </c>
      <c r="S512" t="n">
        <v>13.05</v>
      </c>
      <c r="T512" t="n">
        <v>1080.51</v>
      </c>
      <c r="U512" t="n">
        <v>0.83</v>
      </c>
      <c r="V512" t="n">
        <v>0.91</v>
      </c>
      <c r="W512" t="n">
        <v>0.06</v>
      </c>
      <c r="X512" t="n">
        <v>0.06</v>
      </c>
      <c r="Y512" t="n">
        <v>1</v>
      </c>
      <c r="Z512" t="n">
        <v>10</v>
      </c>
    </row>
    <row r="513">
      <c r="A513" t="n">
        <v>87</v>
      </c>
      <c r="B513" t="n">
        <v>150</v>
      </c>
      <c r="C513" t="inlineStr">
        <is>
          <t xml:space="preserve">CONCLUIDO	</t>
        </is>
      </c>
      <c r="D513" t="n">
        <v>13.6545</v>
      </c>
      <c r="E513" t="n">
        <v>7.32</v>
      </c>
      <c r="F513" t="n">
        <v>4.1</v>
      </c>
      <c r="G513" t="n">
        <v>61.56</v>
      </c>
      <c r="H513" t="n">
        <v>1.17</v>
      </c>
      <c r="I513" t="n">
        <v>4</v>
      </c>
      <c r="J513" t="n">
        <v>346.02</v>
      </c>
      <c r="K513" t="n">
        <v>61.82</v>
      </c>
      <c r="L513" t="n">
        <v>22.75</v>
      </c>
      <c r="M513" t="n">
        <v>2</v>
      </c>
      <c r="N513" t="n">
        <v>111.45</v>
      </c>
      <c r="O513" t="n">
        <v>42909.73</v>
      </c>
      <c r="P513" t="n">
        <v>66.69</v>
      </c>
      <c r="Q513" t="n">
        <v>203.56</v>
      </c>
      <c r="R513" t="n">
        <v>16.08</v>
      </c>
      <c r="S513" t="n">
        <v>13.05</v>
      </c>
      <c r="T513" t="n">
        <v>1225.84</v>
      </c>
      <c r="U513" t="n">
        <v>0.8100000000000001</v>
      </c>
      <c r="V513" t="n">
        <v>0.91</v>
      </c>
      <c r="W513" t="n">
        <v>0.06</v>
      </c>
      <c r="X513" t="n">
        <v>0.06</v>
      </c>
      <c r="Y513" t="n">
        <v>1</v>
      </c>
      <c r="Z513" t="n">
        <v>10</v>
      </c>
    </row>
    <row r="514">
      <c r="A514" t="n">
        <v>88</v>
      </c>
      <c r="B514" t="n">
        <v>150</v>
      </c>
      <c r="C514" t="inlineStr">
        <is>
          <t xml:space="preserve">CONCLUIDO	</t>
        </is>
      </c>
      <c r="D514" t="n">
        <v>13.6498</v>
      </c>
      <c r="E514" t="n">
        <v>7.33</v>
      </c>
      <c r="F514" t="n">
        <v>4.11</v>
      </c>
      <c r="G514" t="n">
        <v>61.6</v>
      </c>
      <c r="H514" t="n">
        <v>1.18</v>
      </c>
      <c r="I514" t="n">
        <v>4</v>
      </c>
      <c r="J514" t="n">
        <v>346.64</v>
      </c>
      <c r="K514" t="n">
        <v>61.82</v>
      </c>
      <c r="L514" t="n">
        <v>23</v>
      </c>
      <c r="M514" t="n">
        <v>2</v>
      </c>
      <c r="N514" t="n">
        <v>111.82</v>
      </c>
      <c r="O514" t="n">
        <v>42986.83</v>
      </c>
      <c r="P514" t="n">
        <v>66.59</v>
      </c>
      <c r="Q514" t="n">
        <v>203.56</v>
      </c>
      <c r="R514" t="n">
        <v>16.12</v>
      </c>
      <c r="S514" t="n">
        <v>13.05</v>
      </c>
      <c r="T514" t="n">
        <v>1247.38</v>
      </c>
      <c r="U514" t="n">
        <v>0.8100000000000001</v>
      </c>
      <c r="V514" t="n">
        <v>0.91</v>
      </c>
      <c r="W514" t="n">
        <v>0.06</v>
      </c>
      <c r="X514" t="n">
        <v>0.07000000000000001</v>
      </c>
      <c r="Y514" t="n">
        <v>1</v>
      </c>
      <c r="Z514" t="n">
        <v>10</v>
      </c>
    </row>
    <row r="515">
      <c r="A515" t="n">
        <v>89</v>
      </c>
      <c r="B515" t="n">
        <v>150</v>
      </c>
      <c r="C515" t="inlineStr">
        <is>
          <t xml:space="preserve">CONCLUIDO	</t>
        </is>
      </c>
      <c r="D515" t="n">
        <v>13.6508</v>
      </c>
      <c r="E515" t="n">
        <v>7.33</v>
      </c>
      <c r="F515" t="n">
        <v>4.11</v>
      </c>
      <c r="G515" t="n">
        <v>61.59</v>
      </c>
      <c r="H515" t="n">
        <v>1.19</v>
      </c>
      <c r="I515" t="n">
        <v>4</v>
      </c>
      <c r="J515" t="n">
        <v>347.27</v>
      </c>
      <c r="K515" t="n">
        <v>61.82</v>
      </c>
      <c r="L515" t="n">
        <v>23.25</v>
      </c>
      <c r="M515" t="n">
        <v>2</v>
      </c>
      <c r="N515" t="n">
        <v>112.2</v>
      </c>
      <c r="O515" t="n">
        <v>43064.12</v>
      </c>
      <c r="P515" t="n">
        <v>66.41</v>
      </c>
      <c r="Q515" t="n">
        <v>203.62</v>
      </c>
      <c r="R515" t="n">
        <v>16.12</v>
      </c>
      <c r="S515" t="n">
        <v>13.05</v>
      </c>
      <c r="T515" t="n">
        <v>1242.82</v>
      </c>
      <c r="U515" t="n">
        <v>0.8100000000000001</v>
      </c>
      <c r="V515" t="n">
        <v>0.91</v>
      </c>
      <c r="W515" t="n">
        <v>0.06</v>
      </c>
      <c r="X515" t="n">
        <v>0.07000000000000001</v>
      </c>
      <c r="Y515" t="n">
        <v>1</v>
      </c>
      <c r="Z515" t="n">
        <v>10</v>
      </c>
    </row>
    <row r="516">
      <c r="A516" t="n">
        <v>90</v>
      </c>
      <c r="B516" t="n">
        <v>150</v>
      </c>
      <c r="C516" t="inlineStr">
        <is>
          <t xml:space="preserve">CONCLUIDO	</t>
        </is>
      </c>
      <c r="D516" t="n">
        <v>13.8037</v>
      </c>
      <c r="E516" t="n">
        <v>7.24</v>
      </c>
      <c r="F516" t="n">
        <v>4.08</v>
      </c>
      <c r="G516" t="n">
        <v>81.61</v>
      </c>
      <c r="H516" t="n">
        <v>1.2</v>
      </c>
      <c r="I516" t="n">
        <v>3</v>
      </c>
      <c r="J516" t="n">
        <v>347.9</v>
      </c>
      <c r="K516" t="n">
        <v>61.82</v>
      </c>
      <c r="L516" t="n">
        <v>23.5</v>
      </c>
      <c r="M516" t="n">
        <v>1</v>
      </c>
      <c r="N516" t="n">
        <v>112.58</v>
      </c>
      <c r="O516" t="n">
        <v>43141.62</v>
      </c>
      <c r="P516" t="n">
        <v>65.61</v>
      </c>
      <c r="Q516" t="n">
        <v>203.56</v>
      </c>
      <c r="R516" t="n">
        <v>15.28</v>
      </c>
      <c r="S516" t="n">
        <v>13.05</v>
      </c>
      <c r="T516" t="n">
        <v>830.48</v>
      </c>
      <c r="U516" t="n">
        <v>0.85</v>
      </c>
      <c r="V516" t="n">
        <v>0.92</v>
      </c>
      <c r="W516" t="n">
        <v>0.06</v>
      </c>
      <c r="X516" t="n">
        <v>0.04</v>
      </c>
      <c r="Y516" t="n">
        <v>1</v>
      </c>
      <c r="Z516" t="n">
        <v>10</v>
      </c>
    </row>
    <row r="517">
      <c r="A517" t="n">
        <v>91</v>
      </c>
      <c r="B517" t="n">
        <v>150</v>
      </c>
      <c r="C517" t="inlineStr">
        <is>
          <t xml:space="preserve">CONCLUIDO	</t>
        </is>
      </c>
      <c r="D517" t="n">
        <v>13.8111</v>
      </c>
      <c r="E517" t="n">
        <v>7.24</v>
      </c>
      <c r="F517" t="n">
        <v>4.08</v>
      </c>
      <c r="G517" t="n">
        <v>81.53</v>
      </c>
      <c r="H517" t="n">
        <v>1.21</v>
      </c>
      <c r="I517" t="n">
        <v>3</v>
      </c>
      <c r="J517" t="n">
        <v>348.53</v>
      </c>
      <c r="K517" t="n">
        <v>61.82</v>
      </c>
      <c r="L517" t="n">
        <v>23.75</v>
      </c>
      <c r="M517" t="n">
        <v>1</v>
      </c>
      <c r="N517" t="n">
        <v>112.96</v>
      </c>
      <c r="O517" t="n">
        <v>43219.31</v>
      </c>
      <c r="P517" t="n">
        <v>65.73</v>
      </c>
      <c r="Q517" t="n">
        <v>203.56</v>
      </c>
      <c r="R517" t="n">
        <v>15.12</v>
      </c>
      <c r="S517" t="n">
        <v>13.05</v>
      </c>
      <c r="T517" t="n">
        <v>749.55</v>
      </c>
      <c r="U517" t="n">
        <v>0.86</v>
      </c>
      <c r="V517" t="n">
        <v>0.92</v>
      </c>
      <c r="W517" t="n">
        <v>0.06</v>
      </c>
      <c r="X517" t="n">
        <v>0.04</v>
      </c>
      <c r="Y517" t="n">
        <v>1</v>
      </c>
      <c r="Z517" t="n">
        <v>10</v>
      </c>
    </row>
    <row r="518">
      <c r="A518" t="n">
        <v>92</v>
      </c>
      <c r="B518" t="n">
        <v>150</v>
      </c>
      <c r="C518" t="inlineStr">
        <is>
          <t xml:space="preserve">CONCLUIDO	</t>
        </is>
      </c>
      <c r="D518" t="n">
        <v>13.8185</v>
      </c>
      <c r="E518" t="n">
        <v>7.24</v>
      </c>
      <c r="F518" t="n">
        <v>4.07</v>
      </c>
      <c r="G518" t="n">
        <v>81.45999999999999</v>
      </c>
      <c r="H518" t="n">
        <v>1.23</v>
      </c>
      <c r="I518" t="n">
        <v>3</v>
      </c>
      <c r="J518" t="n">
        <v>349.16</v>
      </c>
      <c r="K518" t="n">
        <v>61.82</v>
      </c>
      <c r="L518" t="n">
        <v>24</v>
      </c>
      <c r="M518" t="n">
        <v>1</v>
      </c>
      <c r="N518" t="n">
        <v>113.34</v>
      </c>
      <c r="O518" t="n">
        <v>43297.21</v>
      </c>
      <c r="P518" t="n">
        <v>65.81</v>
      </c>
      <c r="Q518" t="n">
        <v>203.56</v>
      </c>
      <c r="R518" t="n">
        <v>14.98</v>
      </c>
      <c r="S518" t="n">
        <v>13.05</v>
      </c>
      <c r="T518" t="n">
        <v>680.13</v>
      </c>
      <c r="U518" t="n">
        <v>0.87</v>
      </c>
      <c r="V518" t="n">
        <v>0.92</v>
      </c>
      <c r="W518" t="n">
        <v>0.06</v>
      </c>
      <c r="X518" t="n">
        <v>0.03</v>
      </c>
      <c r="Y518" t="n">
        <v>1</v>
      </c>
      <c r="Z518" t="n">
        <v>10</v>
      </c>
    </row>
    <row r="519">
      <c r="A519" t="n">
        <v>93</v>
      </c>
      <c r="B519" t="n">
        <v>150</v>
      </c>
      <c r="C519" t="inlineStr">
        <is>
          <t xml:space="preserve">CONCLUIDO	</t>
        </is>
      </c>
      <c r="D519" t="n">
        <v>13.8249</v>
      </c>
      <c r="E519" t="n">
        <v>7.23</v>
      </c>
      <c r="F519" t="n">
        <v>4.07</v>
      </c>
      <c r="G519" t="n">
        <v>81.39</v>
      </c>
      <c r="H519" t="n">
        <v>1.24</v>
      </c>
      <c r="I519" t="n">
        <v>3</v>
      </c>
      <c r="J519" t="n">
        <v>349.79</v>
      </c>
      <c r="K519" t="n">
        <v>61.82</v>
      </c>
      <c r="L519" t="n">
        <v>24.25</v>
      </c>
      <c r="M519" t="n">
        <v>1</v>
      </c>
      <c r="N519" t="n">
        <v>113.72</v>
      </c>
      <c r="O519" t="n">
        <v>43375.3</v>
      </c>
      <c r="P519" t="n">
        <v>65.81999999999999</v>
      </c>
      <c r="Q519" t="n">
        <v>203.56</v>
      </c>
      <c r="R519" t="n">
        <v>14.88</v>
      </c>
      <c r="S519" t="n">
        <v>13.05</v>
      </c>
      <c r="T519" t="n">
        <v>629.91</v>
      </c>
      <c r="U519" t="n">
        <v>0.88</v>
      </c>
      <c r="V519" t="n">
        <v>0.92</v>
      </c>
      <c r="W519" t="n">
        <v>0.06</v>
      </c>
      <c r="X519" t="n">
        <v>0.03</v>
      </c>
      <c r="Y519" t="n">
        <v>1</v>
      </c>
      <c r="Z519" t="n">
        <v>10</v>
      </c>
    </row>
    <row r="520">
      <c r="A520" t="n">
        <v>94</v>
      </c>
      <c r="B520" t="n">
        <v>150</v>
      </c>
      <c r="C520" t="inlineStr">
        <is>
          <t xml:space="preserve">CONCLUIDO	</t>
        </is>
      </c>
      <c r="D520" t="n">
        <v>13.8281</v>
      </c>
      <c r="E520" t="n">
        <v>7.23</v>
      </c>
      <c r="F520" t="n">
        <v>4.07</v>
      </c>
      <c r="G520" t="n">
        <v>81.36</v>
      </c>
      <c r="H520" t="n">
        <v>1.25</v>
      </c>
      <c r="I520" t="n">
        <v>3</v>
      </c>
      <c r="J520" t="n">
        <v>350.43</v>
      </c>
      <c r="K520" t="n">
        <v>61.82</v>
      </c>
      <c r="L520" t="n">
        <v>24.5</v>
      </c>
      <c r="M520" t="n">
        <v>1</v>
      </c>
      <c r="N520" t="n">
        <v>114.11</v>
      </c>
      <c r="O520" t="n">
        <v>43453.61</v>
      </c>
      <c r="P520" t="n">
        <v>65.91</v>
      </c>
      <c r="Q520" t="n">
        <v>203.56</v>
      </c>
      <c r="R520" t="n">
        <v>14.85</v>
      </c>
      <c r="S520" t="n">
        <v>13.05</v>
      </c>
      <c r="T520" t="n">
        <v>613</v>
      </c>
      <c r="U520" t="n">
        <v>0.88</v>
      </c>
      <c r="V520" t="n">
        <v>0.92</v>
      </c>
      <c r="W520" t="n">
        <v>0.06</v>
      </c>
      <c r="X520" t="n">
        <v>0.03</v>
      </c>
      <c r="Y520" t="n">
        <v>1</v>
      </c>
      <c r="Z520" t="n">
        <v>10</v>
      </c>
    </row>
    <row r="521">
      <c r="A521" t="n">
        <v>95</v>
      </c>
      <c r="B521" t="n">
        <v>150</v>
      </c>
      <c r="C521" t="inlineStr">
        <is>
          <t xml:space="preserve">CONCLUIDO	</t>
        </is>
      </c>
      <c r="D521" t="n">
        <v>13.8249</v>
      </c>
      <c r="E521" t="n">
        <v>7.23</v>
      </c>
      <c r="F521" t="n">
        <v>4.07</v>
      </c>
      <c r="G521" t="n">
        <v>81.39</v>
      </c>
      <c r="H521" t="n">
        <v>1.26</v>
      </c>
      <c r="I521" t="n">
        <v>3</v>
      </c>
      <c r="J521" t="n">
        <v>351.06</v>
      </c>
      <c r="K521" t="n">
        <v>61.82</v>
      </c>
      <c r="L521" t="n">
        <v>24.75</v>
      </c>
      <c r="M521" t="n">
        <v>1</v>
      </c>
      <c r="N521" t="n">
        <v>114.49</v>
      </c>
      <c r="O521" t="n">
        <v>43532.12</v>
      </c>
      <c r="P521" t="n">
        <v>66.23999999999999</v>
      </c>
      <c r="Q521" t="n">
        <v>203.6</v>
      </c>
      <c r="R521" t="n">
        <v>14.89</v>
      </c>
      <c r="S521" t="n">
        <v>13.05</v>
      </c>
      <c r="T521" t="n">
        <v>634.27</v>
      </c>
      <c r="U521" t="n">
        <v>0.88</v>
      </c>
      <c r="V521" t="n">
        <v>0.92</v>
      </c>
      <c r="W521" t="n">
        <v>0.06</v>
      </c>
      <c r="X521" t="n">
        <v>0.03</v>
      </c>
      <c r="Y521" t="n">
        <v>1</v>
      </c>
      <c r="Z521" t="n">
        <v>10</v>
      </c>
    </row>
    <row r="522">
      <c r="A522" t="n">
        <v>96</v>
      </c>
      <c r="B522" t="n">
        <v>150</v>
      </c>
      <c r="C522" t="inlineStr">
        <is>
          <t xml:space="preserve">CONCLUIDO	</t>
        </is>
      </c>
      <c r="D522" t="n">
        <v>13.8228</v>
      </c>
      <c r="E522" t="n">
        <v>7.23</v>
      </c>
      <c r="F522" t="n">
        <v>4.07</v>
      </c>
      <c r="G522" t="n">
        <v>81.41</v>
      </c>
      <c r="H522" t="n">
        <v>1.27</v>
      </c>
      <c r="I522" t="n">
        <v>3</v>
      </c>
      <c r="J522" t="n">
        <v>351.7</v>
      </c>
      <c r="K522" t="n">
        <v>61.82</v>
      </c>
      <c r="L522" t="n">
        <v>25</v>
      </c>
      <c r="M522" t="n">
        <v>1</v>
      </c>
      <c r="N522" t="n">
        <v>114.88</v>
      </c>
      <c r="O522" t="n">
        <v>43610.83</v>
      </c>
      <c r="P522" t="n">
        <v>66.33</v>
      </c>
      <c r="Q522" t="n">
        <v>203.56</v>
      </c>
      <c r="R522" t="n">
        <v>14.96</v>
      </c>
      <c r="S522" t="n">
        <v>13.05</v>
      </c>
      <c r="T522" t="n">
        <v>671.8099999999999</v>
      </c>
      <c r="U522" t="n">
        <v>0.87</v>
      </c>
      <c r="V522" t="n">
        <v>0.92</v>
      </c>
      <c r="W522" t="n">
        <v>0.06</v>
      </c>
      <c r="X522" t="n">
        <v>0.03</v>
      </c>
      <c r="Y522" t="n">
        <v>1</v>
      </c>
      <c r="Z522" t="n">
        <v>10</v>
      </c>
    </row>
    <row r="523">
      <c r="A523" t="n">
        <v>97</v>
      </c>
      <c r="B523" t="n">
        <v>150</v>
      </c>
      <c r="C523" t="inlineStr">
        <is>
          <t xml:space="preserve">CONCLUIDO	</t>
        </is>
      </c>
      <c r="D523" t="n">
        <v>13.8159</v>
      </c>
      <c r="E523" t="n">
        <v>7.24</v>
      </c>
      <c r="F523" t="n">
        <v>4.07</v>
      </c>
      <c r="G523" t="n">
        <v>81.48</v>
      </c>
      <c r="H523" t="n">
        <v>1.28</v>
      </c>
      <c r="I523" t="n">
        <v>3</v>
      </c>
      <c r="J523" t="n">
        <v>352.34</v>
      </c>
      <c r="K523" t="n">
        <v>61.82</v>
      </c>
      <c r="L523" t="n">
        <v>25.25</v>
      </c>
      <c r="M523" t="n">
        <v>1</v>
      </c>
      <c r="N523" t="n">
        <v>115.27</v>
      </c>
      <c r="O523" t="n">
        <v>43689.76</v>
      </c>
      <c r="P523" t="n">
        <v>66.41</v>
      </c>
      <c r="Q523" t="n">
        <v>203.56</v>
      </c>
      <c r="R523" t="n">
        <v>15.07</v>
      </c>
      <c r="S523" t="n">
        <v>13.05</v>
      </c>
      <c r="T523" t="n">
        <v>726.12</v>
      </c>
      <c r="U523" t="n">
        <v>0.87</v>
      </c>
      <c r="V523" t="n">
        <v>0.92</v>
      </c>
      <c r="W523" t="n">
        <v>0.06</v>
      </c>
      <c r="X523" t="n">
        <v>0.03</v>
      </c>
      <c r="Y523" t="n">
        <v>1</v>
      </c>
      <c r="Z523" t="n">
        <v>10</v>
      </c>
    </row>
    <row r="524">
      <c r="A524" t="n">
        <v>98</v>
      </c>
      <c r="B524" t="n">
        <v>150</v>
      </c>
      <c r="C524" t="inlineStr">
        <is>
          <t xml:space="preserve">CONCLUIDO	</t>
        </is>
      </c>
      <c r="D524" t="n">
        <v>13.81</v>
      </c>
      <c r="E524" t="n">
        <v>7.24</v>
      </c>
      <c r="F524" t="n">
        <v>4.08</v>
      </c>
      <c r="G524" t="n">
        <v>81.54000000000001</v>
      </c>
      <c r="H524" t="n">
        <v>1.29</v>
      </c>
      <c r="I524" t="n">
        <v>3</v>
      </c>
      <c r="J524" t="n">
        <v>352.98</v>
      </c>
      <c r="K524" t="n">
        <v>61.82</v>
      </c>
      <c r="L524" t="n">
        <v>25.5</v>
      </c>
      <c r="M524" t="n">
        <v>1</v>
      </c>
      <c r="N524" t="n">
        <v>115.66</v>
      </c>
      <c r="O524" t="n">
        <v>43769.02</v>
      </c>
      <c r="P524" t="n">
        <v>66.5</v>
      </c>
      <c r="Q524" t="n">
        <v>203.56</v>
      </c>
      <c r="R524" t="n">
        <v>15.2</v>
      </c>
      <c r="S524" t="n">
        <v>13.05</v>
      </c>
      <c r="T524" t="n">
        <v>789.99</v>
      </c>
      <c r="U524" t="n">
        <v>0.86</v>
      </c>
      <c r="V524" t="n">
        <v>0.92</v>
      </c>
      <c r="W524" t="n">
        <v>0.06</v>
      </c>
      <c r="X524" t="n">
        <v>0.04</v>
      </c>
      <c r="Y524" t="n">
        <v>1</v>
      </c>
      <c r="Z524" t="n">
        <v>10</v>
      </c>
    </row>
    <row r="525">
      <c r="A525" t="n">
        <v>99</v>
      </c>
      <c r="B525" t="n">
        <v>150</v>
      </c>
      <c r="C525" t="inlineStr">
        <is>
          <t xml:space="preserve">CONCLUIDO	</t>
        </is>
      </c>
      <c r="D525" t="n">
        <v>13.8026</v>
      </c>
      <c r="E525" t="n">
        <v>7.24</v>
      </c>
      <c r="F525" t="n">
        <v>4.08</v>
      </c>
      <c r="G525" t="n">
        <v>81.62</v>
      </c>
      <c r="H525" t="n">
        <v>1.3</v>
      </c>
      <c r="I525" t="n">
        <v>3</v>
      </c>
      <c r="J525" t="n">
        <v>353.63</v>
      </c>
      <c r="K525" t="n">
        <v>61.82</v>
      </c>
      <c r="L525" t="n">
        <v>25.75</v>
      </c>
      <c r="M525" t="n">
        <v>1</v>
      </c>
      <c r="N525" t="n">
        <v>116.06</v>
      </c>
      <c r="O525" t="n">
        <v>43848.38</v>
      </c>
      <c r="P525" t="n">
        <v>66.64</v>
      </c>
      <c r="Q525" t="n">
        <v>203.56</v>
      </c>
      <c r="R525" t="n">
        <v>15.34</v>
      </c>
      <c r="S525" t="n">
        <v>13.05</v>
      </c>
      <c r="T525" t="n">
        <v>858.8099999999999</v>
      </c>
      <c r="U525" t="n">
        <v>0.85</v>
      </c>
      <c r="V525" t="n">
        <v>0.92</v>
      </c>
      <c r="W525" t="n">
        <v>0.06</v>
      </c>
      <c r="X525" t="n">
        <v>0.04</v>
      </c>
      <c r="Y525" t="n">
        <v>1</v>
      </c>
      <c r="Z525" t="n">
        <v>10</v>
      </c>
    </row>
    <row r="526">
      <c r="A526" t="n">
        <v>100</v>
      </c>
      <c r="B526" t="n">
        <v>150</v>
      </c>
      <c r="C526" t="inlineStr">
        <is>
          <t xml:space="preserve">CONCLUIDO	</t>
        </is>
      </c>
      <c r="D526" t="n">
        <v>13.8058</v>
      </c>
      <c r="E526" t="n">
        <v>7.24</v>
      </c>
      <c r="F526" t="n">
        <v>4.08</v>
      </c>
      <c r="G526" t="n">
        <v>81.59</v>
      </c>
      <c r="H526" t="n">
        <v>1.31</v>
      </c>
      <c r="I526" t="n">
        <v>3</v>
      </c>
      <c r="J526" t="n">
        <v>354.27</v>
      </c>
      <c r="K526" t="n">
        <v>61.82</v>
      </c>
      <c r="L526" t="n">
        <v>26</v>
      </c>
      <c r="M526" t="n">
        <v>1</v>
      </c>
      <c r="N526" t="n">
        <v>116.45</v>
      </c>
      <c r="O526" t="n">
        <v>43927.95</v>
      </c>
      <c r="P526" t="n">
        <v>66.67</v>
      </c>
      <c r="Q526" t="n">
        <v>203.57</v>
      </c>
      <c r="R526" t="n">
        <v>15.22</v>
      </c>
      <c r="S526" t="n">
        <v>13.05</v>
      </c>
      <c r="T526" t="n">
        <v>800</v>
      </c>
      <c r="U526" t="n">
        <v>0.86</v>
      </c>
      <c r="V526" t="n">
        <v>0.92</v>
      </c>
      <c r="W526" t="n">
        <v>0.06</v>
      </c>
      <c r="X526" t="n">
        <v>0.04</v>
      </c>
      <c r="Y526" t="n">
        <v>1</v>
      </c>
      <c r="Z526" t="n">
        <v>10</v>
      </c>
    </row>
    <row r="527">
      <c r="A527" t="n">
        <v>101</v>
      </c>
      <c r="B527" t="n">
        <v>150</v>
      </c>
      <c r="C527" t="inlineStr">
        <is>
          <t xml:space="preserve">CONCLUIDO	</t>
        </is>
      </c>
      <c r="D527" t="n">
        <v>13.8137</v>
      </c>
      <c r="E527" t="n">
        <v>7.24</v>
      </c>
      <c r="F527" t="n">
        <v>4.08</v>
      </c>
      <c r="G527" t="n">
        <v>81.51000000000001</v>
      </c>
      <c r="H527" t="n">
        <v>1.32</v>
      </c>
      <c r="I527" t="n">
        <v>3</v>
      </c>
      <c r="J527" t="n">
        <v>354.92</v>
      </c>
      <c r="K527" t="n">
        <v>61.82</v>
      </c>
      <c r="L527" t="n">
        <v>26.25</v>
      </c>
      <c r="M527" t="n">
        <v>1</v>
      </c>
      <c r="N527" t="n">
        <v>116.85</v>
      </c>
      <c r="O527" t="n">
        <v>44007.74</v>
      </c>
      <c r="P527" t="n">
        <v>66.73999999999999</v>
      </c>
      <c r="Q527" t="n">
        <v>203.56</v>
      </c>
      <c r="R527" t="n">
        <v>15.07</v>
      </c>
      <c r="S527" t="n">
        <v>13.05</v>
      </c>
      <c r="T527" t="n">
        <v>724.8200000000001</v>
      </c>
      <c r="U527" t="n">
        <v>0.87</v>
      </c>
      <c r="V527" t="n">
        <v>0.92</v>
      </c>
      <c r="W527" t="n">
        <v>0.06</v>
      </c>
      <c r="X527" t="n">
        <v>0.04</v>
      </c>
      <c r="Y527" t="n">
        <v>1</v>
      </c>
      <c r="Z527" t="n">
        <v>10</v>
      </c>
    </row>
    <row r="528">
      <c r="A528" t="n">
        <v>102</v>
      </c>
      <c r="B528" t="n">
        <v>150</v>
      </c>
      <c r="C528" t="inlineStr">
        <is>
          <t xml:space="preserve">CONCLUIDO	</t>
        </is>
      </c>
      <c r="D528" t="n">
        <v>13.8206</v>
      </c>
      <c r="E528" t="n">
        <v>7.24</v>
      </c>
      <c r="F528" t="n">
        <v>4.07</v>
      </c>
      <c r="G528" t="n">
        <v>81.43000000000001</v>
      </c>
      <c r="H528" t="n">
        <v>1.33</v>
      </c>
      <c r="I528" t="n">
        <v>3</v>
      </c>
      <c r="J528" t="n">
        <v>355.57</v>
      </c>
      <c r="K528" t="n">
        <v>61.82</v>
      </c>
      <c r="L528" t="n">
        <v>26.5</v>
      </c>
      <c r="M528" t="n">
        <v>1</v>
      </c>
      <c r="N528" t="n">
        <v>117.25</v>
      </c>
      <c r="O528" t="n">
        <v>44087.74</v>
      </c>
      <c r="P528" t="n">
        <v>66.7</v>
      </c>
      <c r="Q528" t="n">
        <v>203.56</v>
      </c>
      <c r="R528" t="n">
        <v>14.95</v>
      </c>
      <c r="S528" t="n">
        <v>13.05</v>
      </c>
      <c r="T528" t="n">
        <v>667.21</v>
      </c>
      <c r="U528" t="n">
        <v>0.87</v>
      </c>
      <c r="V528" t="n">
        <v>0.92</v>
      </c>
      <c r="W528" t="n">
        <v>0.06</v>
      </c>
      <c r="X528" t="n">
        <v>0.03</v>
      </c>
      <c r="Y528" t="n">
        <v>1</v>
      </c>
      <c r="Z528" t="n">
        <v>10</v>
      </c>
    </row>
    <row r="529">
      <c r="A529" t="n">
        <v>103</v>
      </c>
      <c r="B529" t="n">
        <v>150</v>
      </c>
      <c r="C529" t="inlineStr">
        <is>
          <t xml:space="preserve">CONCLUIDO	</t>
        </is>
      </c>
      <c r="D529" t="n">
        <v>13.8228</v>
      </c>
      <c r="E529" t="n">
        <v>7.23</v>
      </c>
      <c r="F529" t="n">
        <v>4.07</v>
      </c>
      <c r="G529" t="n">
        <v>81.41</v>
      </c>
      <c r="H529" t="n">
        <v>1.34</v>
      </c>
      <c r="I529" t="n">
        <v>3</v>
      </c>
      <c r="J529" t="n">
        <v>356.22</v>
      </c>
      <c r="K529" t="n">
        <v>61.82</v>
      </c>
      <c r="L529" t="n">
        <v>26.75</v>
      </c>
      <c r="M529" t="n">
        <v>1</v>
      </c>
      <c r="N529" t="n">
        <v>117.65</v>
      </c>
      <c r="O529" t="n">
        <v>44167.96</v>
      </c>
      <c r="P529" t="n">
        <v>66.7</v>
      </c>
      <c r="Q529" t="n">
        <v>203.56</v>
      </c>
      <c r="R529" t="n">
        <v>14.9</v>
      </c>
      <c r="S529" t="n">
        <v>13.05</v>
      </c>
      <c r="T529" t="n">
        <v>637.92</v>
      </c>
      <c r="U529" t="n">
        <v>0.88</v>
      </c>
      <c r="V529" t="n">
        <v>0.92</v>
      </c>
      <c r="W529" t="n">
        <v>0.06</v>
      </c>
      <c r="X529" t="n">
        <v>0.03</v>
      </c>
      <c r="Y529" t="n">
        <v>1</v>
      </c>
      <c r="Z529" t="n">
        <v>10</v>
      </c>
    </row>
    <row r="530">
      <c r="A530" t="n">
        <v>104</v>
      </c>
      <c r="B530" t="n">
        <v>150</v>
      </c>
      <c r="C530" t="inlineStr">
        <is>
          <t xml:space="preserve">CONCLUIDO	</t>
        </is>
      </c>
      <c r="D530" t="n">
        <v>13.8244</v>
      </c>
      <c r="E530" t="n">
        <v>7.23</v>
      </c>
      <c r="F530" t="n">
        <v>4.07</v>
      </c>
      <c r="G530" t="n">
        <v>81.39</v>
      </c>
      <c r="H530" t="n">
        <v>1.35</v>
      </c>
      <c r="I530" t="n">
        <v>3</v>
      </c>
      <c r="J530" t="n">
        <v>356.87</v>
      </c>
      <c r="K530" t="n">
        <v>61.82</v>
      </c>
      <c r="L530" t="n">
        <v>27</v>
      </c>
      <c r="M530" t="n">
        <v>1</v>
      </c>
      <c r="N530" t="n">
        <v>118.05</v>
      </c>
      <c r="O530" t="n">
        <v>44248.41</v>
      </c>
      <c r="P530" t="n">
        <v>66.68000000000001</v>
      </c>
      <c r="Q530" t="n">
        <v>203.56</v>
      </c>
      <c r="R530" t="n">
        <v>14.92</v>
      </c>
      <c r="S530" t="n">
        <v>13.05</v>
      </c>
      <c r="T530" t="n">
        <v>651.4</v>
      </c>
      <c r="U530" t="n">
        <v>0.87</v>
      </c>
      <c r="V530" t="n">
        <v>0.92</v>
      </c>
      <c r="W530" t="n">
        <v>0.06</v>
      </c>
      <c r="X530" t="n">
        <v>0.03</v>
      </c>
      <c r="Y530" t="n">
        <v>1</v>
      </c>
      <c r="Z530" t="n">
        <v>10</v>
      </c>
    </row>
    <row r="531">
      <c r="A531" t="n">
        <v>105</v>
      </c>
      <c r="B531" t="n">
        <v>150</v>
      </c>
      <c r="C531" t="inlineStr">
        <is>
          <t xml:space="preserve">CONCLUIDO	</t>
        </is>
      </c>
      <c r="D531" t="n">
        <v>13.8212</v>
      </c>
      <c r="E531" t="n">
        <v>7.24</v>
      </c>
      <c r="F531" t="n">
        <v>4.07</v>
      </c>
      <c r="G531" t="n">
        <v>81.43000000000001</v>
      </c>
      <c r="H531" t="n">
        <v>1.36</v>
      </c>
      <c r="I531" t="n">
        <v>3</v>
      </c>
      <c r="J531" t="n">
        <v>357.52</v>
      </c>
      <c r="K531" t="n">
        <v>61.82</v>
      </c>
      <c r="L531" t="n">
        <v>27.25</v>
      </c>
      <c r="M531" t="n">
        <v>1</v>
      </c>
      <c r="N531" t="n">
        <v>118.45</v>
      </c>
      <c r="O531" t="n">
        <v>44329.08</v>
      </c>
      <c r="P531" t="n">
        <v>66.70999999999999</v>
      </c>
      <c r="Q531" t="n">
        <v>203.56</v>
      </c>
      <c r="R531" t="n">
        <v>14.98</v>
      </c>
      <c r="S531" t="n">
        <v>13.05</v>
      </c>
      <c r="T531" t="n">
        <v>679.6900000000001</v>
      </c>
      <c r="U531" t="n">
        <v>0.87</v>
      </c>
      <c r="V531" t="n">
        <v>0.92</v>
      </c>
      <c r="W531" t="n">
        <v>0.06</v>
      </c>
      <c r="X531" t="n">
        <v>0.03</v>
      </c>
      <c r="Y531" t="n">
        <v>1</v>
      </c>
      <c r="Z531" t="n">
        <v>10</v>
      </c>
    </row>
    <row r="532">
      <c r="A532" t="n">
        <v>106</v>
      </c>
      <c r="B532" t="n">
        <v>150</v>
      </c>
      <c r="C532" t="inlineStr">
        <is>
          <t xml:space="preserve">CONCLUIDO	</t>
        </is>
      </c>
      <c r="D532" t="n">
        <v>13.8148</v>
      </c>
      <c r="E532" t="n">
        <v>7.24</v>
      </c>
      <c r="F532" t="n">
        <v>4.07</v>
      </c>
      <c r="G532" t="n">
        <v>81.48999999999999</v>
      </c>
      <c r="H532" t="n">
        <v>1.37</v>
      </c>
      <c r="I532" t="n">
        <v>3</v>
      </c>
      <c r="J532" t="n">
        <v>358.18</v>
      </c>
      <c r="K532" t="n">
        <v>61.82</v>
      </c>
      <c r="L532" t="n">
        <v>27.5</v>
      </c>
      <c r="M532" t="n">
        <v>1</v>
      </c>
      <c r="N532" t="n">
        <v>118.86</v>
      </c>
      <c r="O532" t="n">
        <v>44409.98</v>
      </c>
      <c r="P532" t="n">
        <v>66.79000000000001</v>
      </c>
      <c r="Q532" t="n">
        <v>203.57</v>
      </c>
      <c r="R532" t="n">
        <v>15.08</v>
      </c>
      <c r="S532" t="n">
        <v>13.05</v>
      </c>
      <c r="T532" t="n">
        <v>728.47</v>
      </c>
      <c r="U532" t="n">
        <v>0.87</v>
      </c>
      <c r="V532" t="n">
        <v>0.92</v>
      </c>
      <c r="W532" t="n">
        <v>0.06</v>
      </c>
      <c r="X532" t="n">
        <v>0.03</v>
      </c>
      <c r="Y532" t="n">
        <v>1</v>
      </c>
      <c r="Z532" t="n">
        <v>10</v>
      </c>
    </row>
    <row r="533">
      <c r="A533" t="n">
        <v>107</v>
      </c>
      <c r="B533" t="n">
        <v>150</v>
      </c>
      <c r="C533" t="inlineStr">
        <is>
          <t xml:space="preserve">CONCLUIDO	</t>
        </is>
      </c>
      <c r="D533" t="n">
        <v>13.81</v>
      </c>
      <c r="E533" t="n">
        <v>7.24</v>
      </c>
      <c r="F533" t="n">
        <v>4.08</v>
      </c>
      <c r="G533" t="n">
        <v>81.54000000000001</v>
      </c>
      <c r="H533" t="n">
        <v>1.38</v>
      </c>
      <c r="I533" t="n">
        <v>3</v>
      </c>
      <c r="J533" t="n">
        <v>358.84</v>
      </c>
      <c r="K533" t="n">
        <v>61.82</v>
      </c>
      <c r="L533" t="n">
        <v>27.75</v>
      </c>
      <c r="M533" t="n">
        <v>1</v>
      </c>
      <c r="N533" t="n">
        <v>119.27</v>
      </c>
      <c r="O533" t="n">
        <v>44491.1</v>
      </c>
      <c r="P533" t="n">
        <v>66.8</v>
      </c>
      <c r="Q533" t="n">
        <v>203.56</v>
      </c>
      <c r="R533" t="n">
        <v>15.2</v>
      </c>
      <c r="S533" t="n">
        <v>13.05</v>
      </c>
      <c r="T533" t="n">
        <v>789.72</v>
      </c>
      <c r="U533" t="n">
        <v>0.86</v>
      </c>
      <c r="V533" t="n">
        <v>0.92</v>
      </c>
      <c r="W533" t="n">
        <v>0.06</v>
      </c>
      <c r="X533" t="n">
        <v>0.04</v>
      </c>
      <c r="Y533" t="n">
        <v>1</v>
      </c>
      <c r="Z533" t="n">
        <v>10</v>
      </c>
    </row>
    <row r="534">
      <c r="A534" t="n">
        <v>108</v>
      </c>
      <c r="B534" t="n">
        <v>150</v>
      </c>
      <c r="C534" t="inlineStr">
        <is>
          <t xml:space="preserve">CONCLUIDO	</t>
        </is>
      </c>
      <c r="D534" t="n">
        <v>13.8021</v>
      </c>
      <c r="E534" t="n">
        <v>7.25</v>
      </c>
      <c r="F534" t="n">
        <v>4.08</v>
      </c>
      <c r="G534" t="n">
        <v>81.63</v>
      </c>
      <c r="H534" t="n">
        <v>1.39</v>
      </c>
      <c r="I534" t="n">
        <v>3</v>
      </c>
      <c r="J534" t="n">
        <v>359.5</v>
      </c>
      <c r="K534" t="n">
        <v>61.82</v>
      </c>
      <c r="L534" t="n">
        <v>28</v>
      </c>
      <c r="M534" t="n">
        <v>1</v>
      </c>
      <c r="N534" t="n">
        <v>119.68</v>
      </c>
      <c r="O534" t="n">
        <v>44572.45</v>
      </c>
      <c r="P534" t="n">
        <v>66.84999999999999</v>
      </c>
      <c r="Q534" t="n">
        <v>203.56</v>
      </c>
      <c r="R534" t="n">
        <v>15.34</v>
      </c>
      <c r="S534" t="n">
        <v>13.05</v>
      </c>
      <c r="T534" t="n">
        <v>857.61</v>
      </c>
      <c r="U534" t="n">
        <v>0.85</v>
      </c>
      <c r="V534" t="n">
        <v>0.92</v>
      </c>
      <c r="W534" t="n">
        <v>0.06</v>
      </c>
      <c r="X534" t="n">
        <v>0.04</v>
      </c>
      <c r="Y534" t="n">
        <v>1</v>
      </c>
      <c r="Z534" t="n">
        <v>10</v>
      </c>
    </row>
    <row r="535">
      <c r="A535" t="n">
        <v>109</v>
      </c>
      <c r="B535" t="n">
        <v>150</v>
      </c>
      <c r="C535" t="inlineStr">
        <is>
          <t xml:space="preserve">CONCLUIDO	</t>
        </is>
      </c>
      <c r="D535" t="n">
        <v>13.8032</v>
      </c>
      <c r="E535" t="n">
        <v>7.24</v>
      </c>
      <c r="F535" t="n">
        <v>4.08</v>
      </c>
      <c r="G535" t="n">
        <v>81.62</v>
      </c>
      <c r="H535" t="n">
        <v>1.4</v>
      </c>
      <c r="I535" t="n">
        <v>3</v>
      </c>
      <c r="J535" t="n">
        <v>360.16</v>
      </c>
      <c r="K535" t="n">
        <v>61.82</v>
      </c>
      <c r="L535" t="n">
        <v>28.25</v>
      </c>
      <c r="M535" t="n">
        <v>1</v>
      </c>
      <c r="N535" t="n">
        <v>120.09</v>
      </c>
      <c r="O535" t="n">
        <v>44654.04</v>
      </c>
      <c r="P535" t="n">
        <v>66.84</v>
      </c>
      <c r="Q535" t="n">
        <v>203.56</v>
      </c>
      <c r="R535" t="n">
        <v>15.28</v>
      </c>
      <c r="S535" t="n">
        <v>13.05</v>
      </c>
      <c r="T535" t="n">
        <v>828.38</v>
      </c>
      <c r="U535" t="n">
        <v>0.85</v>
      </c>
      <c r="V535" t="n">
        <v>0.92</v>
      </c>
      <c r="W535" t="n">
        <v>0.06</v>
      </c>
      <c r="X535" t="n">
        <v>0.04</v>
      </c>
      <c r="Y535" t="n">
        <v>1</v>
      </c>
      <c r="Z535" t="n">
        <v>10</v>
      </c>
    </row>
    <row r="536">
      <c r="A536" t="n">
        <v>110</v>
      </c>
      <c r="B536" t="n">
        <v>150</v>
      </c>
      <c r="C536" t="inlineStr">
        <is>
          <t xml:space="preserve">CONCLUIDO	</t>
        </is>
      </c>
      <c r="D536" t="n">
        <v>13.8106</v>
      </c>
      <c r="E536" t="n">
        <v>7.24</v>
      </c>
      <c r="F536" t="n">
        <v>4.08</v>
      </c>
      <c r="G536" t="n">
        <v>81.54000000000001</v>
      </c>
      <c r="H536" t="n">
        <v>1.41</v>
      </c>
      <c r="I536" t="n">
        <v>3</v>
      </c>
      <c r="J536" t="n">
        <v>360.82</v>
      </c>
      <c r="K536" t="n">
        <v>61.82</v>
      </c>
      <c r="L536" t="n">
        <v>28.5</v>
      </c>
      <c r="M536" t="n">
        <v>1</v>
      </c>
      <c r="N536" t="n">
        <v>120.5</v>
      </c>
      <c r="O536" t="n">
        <v>44735.86</v>
      </c>
      <c r="P536" t="n">
        <v>66.76000000000001</v>
      </c>
      <c r="Q536" t="n">
        <v>203.56</v>
      </c>
      <c r="R536" t="n">
        <v>15.13</v>
      </c>
      <c r="S536" t="n">
        <v>13.05</v>
      </c>
      <c r="T536" t="n">
        <v>753.62</v>
      </c>
      <c r="U536" t="n">
        <v>0.86</v>
      </c>
      <c r="V536" t="n">
        <v>0.92</v>
      </c>
      <c r="W536" t="n">
        <v>0.06</v>
      </c>
      <c r="X536" t="n">
        <v>0.04</v>
      </c>
      <c r="Y536" t="n">
        <v>1</v>
      </c>
      <c r="Z536" t="n">
        <v>10</v>
      </c>
    </row>
    <row r="537">
      <c r="A537" t="n">
        <v>111</v>
      </c>
      <c r="B537" t="n">
        <v>150</v>
      </c>
      <c r="C537" t="inlineStr">
        <is>
          <t xml:space="preserve">CONCLUIDO	</t>
        </is>
      </c>
      <c r="D537" t="n">
        <v>13.8169</v>
      </c>
      <c r="E537" t="n">
        <v>7.24</v>
      </c>
      <c r="F537" t="n">
        <v>4.07</v>
      </c>
      <c r="G537" t="n">
        <v>81.47</v>
      </c>
      <c r="H537" t="n">
        <v>1.42</v>
      </c>
      <c r="I537" t="n">
        <v>3</v>
      </c>
      <c r="J537" t="n">
        <v>361.49</v>
      </c>
      <c r="K537" t="n">
        <v>61.82</v>
      </c>
      <c r="L537" t="n">
        <v>28.75</v>
      </c>
      <c r="M537" t="n">
        <v>1</v>
      </c>
      <c r="N537" t="n">
        <v>120.92</v>
      </c>
      <c r="O537" t="n">
        <v>44817.91</v>
      </c>
      <c r="P537" t="n">
        <v>66.68000000000001</v>
      </c>
      <c r="Q537" t="n">
        <v>203.56</v>
      </c>
      <c r="R537" t="n">
        <v>15.01</v>
      </c>
      <c r="S537" t="n">
        <v>13.05</v>
      </c>
      <c r="T537" t="n">
        <v>695.22</v>
      </c>
      <c r="U537" t="n">
        <v>0.87</v>
      </c>
      <c r="V537" t="n">
        <v>0.92</v>
      </c>
      <c r="W537" t="n">
        <v>0.06</v>
      </c>
      <c r="X537" t="n">
        <v>0.03</v>
      </c>
      <c r="Y537" t="n">
        <v>1</v>
      </c>
      <c r="Z537" t="n">
        <v>10</v>
      </c>
    </row>
    <row r="538">
      <c r="A538" t="n">
        <v>112</v>
      </c>
      <c r="B538" t="n">
        <v>150</v>
      </c>
      <c r="C538" t="inlineStr">
        <is>
          <t xml:space="preserve">CONCLUIDO	</t>
        </is>
      </c>
      <c r="D538" t="n">
        <v>13.8201</v>
      </c>
      <c r="E538" t="n">
        <v>7.24</v>
      </c>
      <c r="F538" t="n">
        <v>4.07</v>
      </c>
      <c r="G538" t="n">
        <v>81.44</v>
      </c>
      <c r="H538" t="n">
        <v>1.43</v>
      </c>
      <c r="I538" t="n">
        <v>3</v>
      </c>
      <c r="J538" t="n">
        <v>362.16</v>
      </c>
      <c r="K538" t="n">
        <v>61.82</v>
      </c>
      <c r="L538" t="n">
        <v>29</v>
      </c>
      <c r="M538" t="n">
        <v>1</v>
      </c>
      <c r="N538" t="n">
        <v>121.34</v>
      </c>
      <c r="O538" t="n">
        <v>44900.33</v>
      </c>
      <c r="P538" t="n">
        <v>66.68000000000001</v>
      </c>
      <c r="Q538" t="n">
        <v>203.56</v>
      </c>
      <c r="R538" t="n">
        <v>14.95</v>
      </c>
      <c r="S538" t="n">
        <v>13.05</v>
      </c>
      <c r="T538" t="n">
        <v>663.6900000000001</v>
      </c>
      <c r="U538" t="n">
        <v>0.87</v>
      </c>
      <c r="V538" t="n">
        <v>0.92</v>
      </c>
      <c r="W538" t="n">
        <v>0.06</v>
      </c>
      <c r="X538" t="n">
        <v>0.03</v>
      </c>
      <c r="Y538" t="n">
        <v>1</v>
      </c>
      <c r="Z538" t="n">
        <v>10</v>
      </c>
    </row>
    <row r="539">
      <c r="A539" t="n">
        <v>113</v>
      </c>
      <c r="B539" t="n">
        <v>150</v>
      </c>
      <c r="C539" t="inlineStr">
        <is>
          <t xml:space="preserve">CONCLUIDO	</t>
        </is>
      </c>
      <c r="D539" t="n">
        <v>13.8212</v>
      </c>
      <c r="E539" t="n">
        <v>7.24</v>
      </c>
      <c r="F539" t="n">
        <v>4.07</v>
      </c>
      <c r="G539" t="n">
        <v>81.43000000000001</v>
      </c>
      <c r="H539" t="n">
        <v>1.44</v>
      </c>
      <c r="I539" t="n">
        <v>3</v>
      </c>
      <c r="J539" t="n">
        <v>362.83</v>
      </c>
      <c r="K539" t="n">
        <v>61.82</v>
      </c>
      <c r="L539" t="n">
        <v>29.25</v>
      </c>
      <c r="M539" t="n">
        <v>1</v>
      </c>
      <c r="N539" t="n">
        <v>121.75</v>
      </c>
      <c r="O539" t="n">
        <v>44982.86</v>
      </c>
      <c r="P539" t="n">
        <v>66.73999999999999</v>
      </c>
      <c r="Q539" t="n">
        <v>203.56</v>
      </c>
      <c r="R539" t="n">
        <v>14.97</v>
      </c>
      <c r="S539" t="n">
        <v>13.05</v>
      </c>
      <c r="T539" t="n">
        <v>673.6900000000001</v>
      </c>
      <c r="U539" t="n">
        <v>0.87</v>
      </c>
      <c r="V539" t="n">
        <v>0.92</v>
      </c>
      <c r="W539" t="n">
        <v>0.06</v>
      </c>
      <c r="X539" t="n">
        <v>0.03</v>
      </c>
      <c r="Y539" t="n">
        <v>1</v>
      </c>
      <c r="Z539" t="n">
        <v>10</v>
      </c>
    </row>
    <row r="540">
      <c r="A540" t="n">
        <v>114</v>
      </c>
      <c r="B540" t="n">
        <v>150</v>
      </c>
      <c r="C540" t="inlineStr">
        <is>
          <t xml:space="preserve">CONCLUIDO	</t>
        </is>
      </c>
      <c r="D540" t="n">
        <v>13.8196</v>
      </c>
      <c r="E540" t="n">
        <v>7.24</v>
      </c>
      <c r="F540" t="n">
        <v>4.07</v>
      </c>
      <c r="G540" t="n">
        <v>81.44</v>
      </c>
      <c r="H540" t="n">
        <v>1.45</v>
      </c>
      <c r="I540" t="n">
        <v>3</v>
      </c>
      <c r="J540" t="n">
        <v>363.5</v>
      </c>
      <c r="K540" t="n">
        <v>61.82</v>
      </c>
      <c r="L540" t="n">
        <v>29.5</v>
      </c>
      <c r="M540" t="n">
        <v>1</v>
      </c>
      <c r="N540" t="n">
        <v>122.18</v>
      </c>
      <c r="O540" t="n">
        <v>45065.64</v>
      </c>
      <c r="P540" t="n">
        <v>66.7</v>
      </c>
      <c r="Q540" t="n">
        <v>203.56</v>
      </c>
      <c r="R540" t="n">
        <v>15.02</v>
      </c>
      <c r="S540" t="n">
        <v>13.05</v>
      </c>
      <c r="T540" t="n">
        <v>697.9</v>
      </c>
      <c r="U540" t="n">
        <v>0.87</v>
      </c>
      <c r="V540" t="n">
        <v>0.92</v>
      </c>
      <c r="W540" t="n">
        <v>0.06</v>
      </c>
      <c r="X540" t="n">
        <v>0.03</v>
      </c>
      <c r="Y540" t="n">
        <v>1</v>
      </c>
      <c r="Z540" t="n">
        <v>10</v>
      </c>
    </row>
    <row r="541">
      <c r="A541" t="n">
        <v>115</v>
      </c>
      <c r="B541" t="n">
        <v>150</v>
      </c>
      <c r="C541" t="inlineStr">
        <is>
          <t xml:space="preserve">CONCLUIDO	</t>
        </is>
      </c>
      <c r="D541" t="n">
        <v>13.8143</v>
      </c>
      <c r="E541" t="n">
        <v>7.24</v>
      </c>
      <c r="F541" t="n">
        <v>4.08</v>
      </c>
      <c r="G541" t="n">
        <v>81.5</v>
      </c>
      <c r="H541" t="n">
        <v>1.46</v>
      </c>
      <c r="I541" t="n">
        <v>3</v>
      </c>
      <c r="J541" t="n">
        <v>364.17</v>
      </c>
      <c r="K541" t="n">
        <v>61.82</v>
      </c>
      <c r="L541" t="n">
        <v>29.75</v>
      </c>
      <c r="M541" t="n">
        <v>1</v>
      </c>
      <c r="N541" t="n">
        <v>122.6</v>
      </c>
      <c r="O541" t="n">
        <v>45148.66</v>
      </c>
      <c r="P541" t="n">
        <v>66.73999999999999</v>
      </c>
      <c r="Q541" t="n">
        <v>203.56</v>
      </c>
      <c r="R541" t="n">
        <v>15.11</v>
      </c>
      <c r="S541" t="n">
        <v>13.05</v>
      </c>
      <c r="T541" t="n">
        <v>743.98</v>
      </c>
      <c r="U541" t="n">
        <v>0.86</v>
      </c>
      <c r="V541" t="n">
        <v>0.92</v>
      </c>
      <c r="W541" t="n">
        <v>0.06</v>
      </c>
      <c r="X541" t="n">
        <v>0.03</v>
      </c>
      <c r="Y541" t="n">
        <v>1</v>
      </c>
      <c r="Z541" t="n">
        <v>10</v>
      </c>
    </row>
    <row r="542">
      <c r="A542" t="n">
        <v>116</v>
      </c>
      <c r="B542" t="n">
        <v>150</v>
      </c>
      <c r="C542" t="inlineStr">
        <is>
          <t xml:space="preserve">CONCLUIDO	</t>
        </is>
      </c>
      <c r="D542" t="n">
        <v>13.8069</v>
      </c>
      <c r="E542" t="n">
        <v>7.24</v>
      </c>
      <c r="F542" t="n">
        <v>4.08</v>
      </c>
      <c r="G542" t="n">
        <v>81.58</v>
      </c>
      <c r="H542" t="n">
        <v>1.47</v>
      </c>
      <c r="I542" t="n">
        <v>3</v>
      </c>
      <c r="J542" t="n">
        <v>364.85</v>
      </c>
      <c r="K542" t="n">
        <v>61.82</v>
      </c>
      <c r="L542" t="n">
        <v>30</v>
      </c>
      <c r="M542" t="n">
        <v>1</v>
      </c>
      <c r="N542" t="n">
        <v>123.02</v>
      </c>
      <c r="O542" t="n">
        <v>45231.92</v>
      </c>
      <c r="P542" t="n">
        <v>66.83</v>
      </c>
      <c r="Q542" t="n">
        <v>203.56</v>
      </c>
      <c r="R542" t="n">
        <v>15.23</v>
      </c>
      <c r="S542" t="n">
        <v>13.05</v>
      </c>
      <c r="T542" t="n">
        <v>803.89</v>
      </c>
      <c r="U542" t="n">
        <v>0.86</v>
      </c>
      <c r="V542" t="n">
        <v>0.92</v>
      </c>
      <c r="W542" t="n">
        <v>0.06</v>
      </c>
      <c r="X542" t="n">
        <v>0.04</v>
      </c>
      <c r="Y542" t="n">
        <v>1</v>
      </c>
      <c r="Z542" t="n">
        <v>10</v>
      </c>
    </row>
    <row r="543">
      <c r="A543" t="n">
        <v>117</v>
      </c>
      <c r="B543" t="n">
        <v>150</v>
      </c>
      <c r="C543" t="inlineStr">
        <is>
          <t xml:space="preserve">CONCLUIDO	</t>
        </is>
      </c>
      <c r="D543" t="n">
        <v>13.8016</v>
      </c>
      <c r="E543" t="n">
        <v>7.25</v>
      </c>
      <c r="F543" t="n">
        <v>4.08</v>
      </c>
      <c r="G543" t="n">
        <v>81.63</v>
      </c>
      <c r="H543" t="n">
        <v>1.48</v>
      </c>
      <c r="I543" t="n">
        <v>3</v>
      </c>
      <c r="J543" t="n">
        <v>365.52</v>
      </c>
      <c r="K543" t="n">
        <v>61.82</v>
      </c>
      <c r="L543" t="n">
        <v>30.25</v>
      </c>
      <c r="M543" t="n">
        <v>1</v>
      </c>
      <c r="N543" t="n">
        <v>123.45</v>
      </c>
      <c r="O543" t="n">
        <v>45315.43</v>
      </c>
      <c r="P543" t="n">
        <v>66.79000000000001</v>
      </c>
      <c r="Q543" t="n">
        <v>203.56</v>
      </c>
      <c r="R543" t="n">
        <v>15.36</v>
      </c>
      <c r="S543" t="n">
        <v>13.05</v>
      </c>
      <c r="T543" t="n">
        <v>871</v>
      </c>
      <c r="U543" t="n">
        <v>0.85</v>
      </c>
      <c r="V543" t="n">
        <v>0.92</v>
      </c>
      <c r="W543" t="n">
        <v>0.06</v>
      </c>
      <c r="X543" t="n">
        <v>0.04</v>
      </c>
      <c r="Y543" t="n">
        <v>1</v>
      </c>
      <c r="Z543" t="n">
        <v>10</v>
      </c>
    </row>
    <row r="544">
      <c r="A544" t="n">
        <v>118</v>
      </c>
      <c r="B544" t="n">
        <v>150</v>
      </c>
      <c r="C544" t="inlineStr">
        <is>
          <t xml:space="preserve">CONCLUIDO	</t>
        </is>
      </c>
      <c r="D544" t="n">
        <v>13.8021</v>
      </c>
      <c r="E544" t="n">
        <v>7.25</v>
      </c>
      <c r="F544" t="n">
        <v>4.08</v>
      </c>
      <c r="G544" t="n">
        <v>81.63</v>
      </c>
      <c r="H544" t="n">
        <v>1.49</v>
      </c>
      <c r="I544" t="n">
        <v>3</v>
      </c>
      <c r="J544" t="n">
        <v>366.2</v>
      </c>
      <c r="K544" t="n">
        <v>61.82</v>
      </c>
      <c r="L544" t="n">
        <v>30.5</v>
      </c>
      <c r="M544" t="n">
        <v>1</v>
      </c>
      <c r="N544" t="n">
        <v>123.88</v>
      </c>
      <c r="O544" t="n">
        <v>45399.2</v>
      </c>
      <c r="P544" t="n">
        <v>66.75</v>
      </c>
      <c r="Q544" t="n">
        <v>203.56</v>
      </c>
      <c r="R544" t="n">
        <v>15.3</v>
      </c>
      <c r="S544" t="n">
        <v>13.05</v>
      </c>
      <c r="T544" t="n">
        <v>841.01</v>
      </c>
      <c r="U544" t="n">
        <v>0.85</v>
      </c>
      <c r="V544" t="n">
        <v>0.92</v>
      </c>
      <c r="W544" t="n">
        <v>0.06</v>
      </c>
      <c r="X544" t="n">
        <v>0.04</v>
      </c>
      <c r="Y544" t="n">
        <v>1</v>
      </c>
      <c r="Z544" t="n">
        <v>10</v>
      </c>
    </row>
    <row r="545">
      <c r="A545" t="n">
        <v>119</v>
      </c>
      <c r="B545" t="n">
        <v>150</v>
      </c>
      <c r="C545" t="inlineStr">
        <is>
          <t xml:space="preserve">CONCLUIDO	</t>
        </is>
      </c>
      <c r="D545" t="n">
        <v>13.8095</v>
      </c>
      <c r="E545" t="n">
        <v>7.24</v>
      </c>
      <c r="F545" t="n">
        <v>4.08</v>
      </c>
      <c r="G545" t="n">
        <v>81.55</v>
      </c>
      <c r="H545" t="n">
        <v>1.49</v>
      </c>
      <c r="I545" t="n">
        <v>3</v>
      </c>
      <c r="J545" t="n">
        <v>366.88</v>
      </c>
      <c r="K545" t="n">
        <v>61.82</v>
      </c>
      <c r="L545" t="n">
        <v>30.75</v>
      </c>
      <c r="M545" t="n">
        <v>1</v>
      </c>
      <c r="N545" t="n">
        <v>124.31</v>
      </c>
      <c r="O545" t="n">
        <v>45483.22</v>
      </c>
      <c r="P545" t="n">
        <v>66.62</v>
      </c>
      <c r="Q545" t="n">
        <v>203.56</v>
      </c>
      <c r="R545" t="n">
        <v>15.16</v>
      </c>
      <c r="S545" t="n">
        <v>13.05</v>
      </c>
      <c r="T545" t="n">
        <v>767.9</v>
      </c>
      <c r="U545" t="n">
        <v>0.86</v>
      </c>
      <c r="V545" t="n">
        <v>0.92</v>
      </c>
      <c r="W545" t="n">
        <v>0.06</v>
      </c>
      <c r="X545" t="n">
        <v>0.04</v>
      </c>
      <c r="Y545" t="n">
        <v>1</v>
      </c>
      <c r="Z545" t="n">
        <v>10</v>
      </c>
    </row>
    <row r="546">
      <c r="A546" t="n">
        <v>120</v>
      </c>
      <c r="B546" t="n">
        <v>150</v>
      </c>
      <c r="C546" t="inlineStr">
        <is>
          <t xml:space="preserve">CONCLUIDO	</t>
        </is>
      </c>
      <c r="D546" t="n">
        <v>13.8153</v>
      </c>
      <c r="E546" t="n">
        <v>7.24</v>
      </c>
      <c r="F546" t="n">
        <v>4.07</v>
      </c>
      <c r="G546" t="n">
        <v>81.48999999999999</v>
      </c>
      <c r="H546" t="n">
        <v>1.5</v>
      </c>
      <c r="I546" t="n">
        <v>3</v>
      </c>
      <c r="J546" t="n">
        <v>367.57</v>
      </c>
      <c r="K546" t="n">
        <v>61.82</v>
      </c>
      <c r="L546" t="n">
        <v>31</v>
      </c>
      <c r="M546" t="n">
        <v>1</v>
      </c>
      <c r="N546" t="n">
        <v>124.74</v>
      </c>
      <c r="O546" t="n">
        <v>45567.49</v>
      </c>
      <c r="P546" t="n">
        <v>66.47</v>
      </c>
      <c r="Q546" t="n">
        <v>203.56</v>
      </c>
      <c r="R546" t="n">
        <v>15.05</v>
      </c>
      <c r="S546" t="n">
        <v>13.05</v>
      </c>
      <c r="T546" t="n">
        <v>713.1900000000001</v>
      </c>
      <c r="U546" t="n">
        <v>0.87</v>
      </c>
      <c r="V546" t="n">
        <v>0.92</v>
      </c>
      <c r="W546" t="n">
        <v>0.06</v>
      </c>
      <c r="X546" t="n">
        <v>0.03</v>
      </c>
      <c r="Y546" t="n">
        <v>1</v>
      </c>
      <c r="Z546" t="n">
        <v>10</v>
      </c>
    </row>
    <row r="547">
      <c r="A547" t="n">
        <v>121</v>
      </c>
      <c r="B547" t="n">
        <v>150</v>
      </c>
      <c r="C547" t="inlineStr">
        <is>
          <t xml:space="preserve">CONCLUIDO	</t>
        </is>
      </c>
      <c r="D547" t="n">
        <v>13.8175</v>
      </c>
      <c r="E547" t="n">
        <v>7.24</v>
      </c>
      <c r="F547" t="n">
        <v>4.07</v>
      </c>
      <c r="G547" t="n">
        <v>81.47</v>
      </c>
      <c r="H547" t="n">
        <v>1.51</v>
      </c>
      <c r="I547" t="n">
        <v>3</v>
      </c>
      <c r="J547" t="n">
        <v>368.25</v>
      </c>
      <c r="K547" t="n">
        <v>61.82</v>
      </c>
      <c r="L547" t="n">
        <v>31.25</v>
      </c>
      <c r="M547" t="n">
        <v>1</v>
      </c>
      <c r="N547" t="n">
        <v>125.18</v>
      </c>
      <c r="O547" t="n">
        <v>45652.02</v>
      </c>
      <c r="P547" t="n">
        <v>66.36</v>
      </c>
      <c r="Q547" t="n">
        <v>203.56</v>
      </c>
      <c r="R547" t="n">
        <v>14.99</v>
      </c>
      <c r="S547" t="n">
        <v>13.05</v>
      </c>
      <c r="T547" t="n">
        <v>686.04</v>
      </c>
      <c r="U547" t="n">
        <v>0.87</v>
      </c>
      <c r="V547" t="n">
        <v>0.92</v>
      </c>
      <c r="W547" t="n">
        <v>0.06</v>
      </c>
      <c r="X547" t="n">
        <v>0.03</v>
      </c>
      <c r="Y547" t="n">
        <v>1</v>
      </c>
      <c r="Z547" t="n">
        <v>10</v>
      </c>
    </row>
    <row r="548">
      <c r="A548" t="n">
        <v>122</v>
      </c>
      <c r="B548" t="n">
        <v>150</v>
      </c>
      <c r="C548" t="inlineStr">
        <is>
          <t xml:space="preserve">CONCLUIDO	</t>
        </is>
      </c>
      <c r="D548" t="n">
        <v>13.819</v>
      </c>
      <c r="E548" t="n">
        <v>7.24</v>
      </c>
      <c r="F548" t="n">
        <v>4.07</v>
      </c>
      <c r="G548" t="n">
        <v>81.45</v>
      </c>
      <c r="H548" t="n">
        <v>1.52</v>
      </c>
      <c r="I548" t="n">
        <v>3</v>
      </c>
      <c r="J548" t="n">
        <v>368.94</v>
      </c>
      <c r="K548" t="n">
        <v>61.82</v>
      </c>
      <c r="L548" t="n">
        <v>31.5</v>
      </c>
      <c r="M548" t="n">
        <v>1</v>
      </c>
      <c r="N548" t="n">
        <v>125.62</v>
      </c>
      <c r="O548" t="n">
        <v>45736.8</v>
      </c>
      <c r="P548" t="n">
        <v>66.3</v>
      </c>
      <c r="Q548" t="n">
        <v>203.56</v>
      </c>
      <c r="R548" t="n">
        <v>15.02</v>
      </c>
      <c r="S548" t="n">
        <v>13.05</v>
      </c>
      <c r="T548" t="n">
        <v>698.85</v>
      </c>
      <c r="U548" t="n">
        <v>0.87</v>
      </c>
      <c r="V548" t="n">
        <v>0.92</v>
      </c>
      <c r="W548" t="n">
        <v>0.06</v>
      </c>
      <c r="X548" t="n">
        <v>0.03</v>
      </c>
      <c r="Y548" t="n">
        <v>1</v>
      </c>
      <c r="Z548" t="n">
        <v>10</v>
      </c>
    </row>
    <row r="549">
      <c r="A549" t="n">
        <v>123</v>
      </c>
      <c r="B549" t="n">
        <v>150</v>
      </c>
      <c r="C549" t="inlineStr">
        <is>
          <t xml:space="preserve">CONCLUIDO	</t>
        </is>
      </c>
      <c r="D549" t="n">
        <v>13.8159</v>
      </c>
      <c r="E549" t="n">
        <v>7.24</v>
      </c>
      <c r="F549" t="n">
        <v>4.07</v>
      </c>
      <c r="G549" t="n">
        <v>81.48</v>
      </c>
      <c r="H549" t="n">
        <v>1.53</v>
      </c>
      <c r="I549" t="n">
        <v>3</v>
      </c>
      <c r="J549" t="n">
        <v>369.63</v>
      </c>
      <c r="K549" t="n">
        <v>61.82</v>
      </c>
      <c r="L549" t="n">
        <v>31.75</v>
      </c>
      <c r="M549" t="n">
        <v>1</v>
      </c>
      <c r="N549" t="n">
        <v>126.06</v>
      </c>
      <c r="O549" t="n">
        <v>45821.85</v>
      </c>
      <c r="P549" t="n">
        <v>66.23999999999999</v>
      </c>
      <c r="Q549" t="n">
        <v>203.56</v>
      </c>
      <c r="R549" t="n">
        <v>15.07</v>
      </c>
      <c r="S549" t="n">
        <v>13.05</v>
      </c>
      <c r="T549" t="n">
        <v>725.03</v>
      </c>
      <c r="U549" t="n">
        <v>0.87</v>
      </c>
      <c r="V549" t="n">
        <v>0.92</v>
      </c>
      <c r="W549" t="n">
        <v>0.06</v>
      </c>
      <c r="X549" t="n">
        <v>0.03</v>
      </c>
      <c r="Y549" t="n">
        <v>1</v>
      </c>
      <c r="Z549" t="n">
        <v>10</v>
      </c>
    </row>
    <row r="550">
      <c r="A550" t="n">
        <v>124</v>
      </c>
      <c r="B550" t="n">
        <v>150</v>
      </c>
      <c r="C550" t="inlineStr">
        <is>
          <t xml:space="preserve">CONCLUIDO	</t>
        </is>
      </c>
      <c r="D550" t="n">
        <v>13.8122</v>
      </c>
      <c r="E550" t="n">
        <v>7.24</v>
      </c>
      <c r="F550" t="n">
        <v>4.08</v>
      </c>
      <c r="G550" t="n">
        <v>81.52</v>
      </c>
      <c r="H550" t="n">
        <v>1.54</v>
      </c>
      <c r="I550" t="n">
        <v>3</v>
      </c>
      <c r="J550" t="n">
        <v>370.32</v>
      </c>
      <c r="K550" t="n">
        <v>61.82</v>
      </c>
      <c r="L550" t="n">
        <v>32</v>
      </c>
      <c r="M550" t="n">
        <v>1</v>
      </c>
      <c r="N550" t="n">
        <v>126.5</v>
      </c>
      <c r="O550" t="n">
        <v>45907.3</v>
      </c>
      <c r="P550" t="n">
        <v>66.22</v>
      </c>
      <c r="Q550" t="n">
        <v>203.56</v>
      </c>
      <c r="R550" t="n">
        <v>15.16</v>
      </c>
      <c r="S550" t="n">
        <v>13.05</v>
      </c>
      <c r="T550" t="n">
        <v>771.39</v>
      </c>
      <c r="U550" t="n">
        <v>0.86</v>
      </c>
      <c r="V550" t="n">
        <v>0.92</v>
      </c>
      <c r="W550" t="n">
        <v>0.06</v>
      </c>
      <c r="X550" t="n">
        <v>0.04</v>
      </c>
      <c r="Y550" t="n">
        <v>1</v>
      </c>
      <c r="Z550" t="n">
        <v>10</v>
      </c>
    </row>
    <row r="551">
      <c r="A551" t="n">
        <v>125</v>
      </c>
      <c r="B551" t="n">
        <v>150</v>
      </c>
      <c r="C551" t="inlineStr">
        <is>
          <t xml:space="preserve">CONCLUIDO	</t>
        </is>
      </c>
      <c r="D551" t="n">
        <v>13.8042</v>
      </c>
      <c r="E551" t="n">
        <v>7.24</v>
      </c>
      <c r="F551" t="n">
        <v>4.08</v>
      </c>
      <c r="G551" t="n">
        <v>81.61</v>
      </c>
      <c r="H551" t="n">
        <v>1.55</v>
      </c>
      <c r="I551" t="n">
        <v>3</v>
      </c>
      <c r="J551" t="n">
        <v>371.02</v>
      </c>
      <c r="K551" t="n">
        <v>61.82</v>
      </c>
      <c r="L551" t="n">
        <v>32.25</v>
      </c>
      <c r="M551" t="n">
        <v>1</v>
      </c>
      <c r="N551" t="n">
        <v>126.94</v>
      </c>
      <c r="O551" t="n">
        <v>45992.88</v>
      </c>
      <c r="P551" t="n">
        <v>66.2</v>
      </c>
      <c r="Q551" t="n">
        <v>203.59</v>
      </c>
      <c r="R551" t="n">
        <v>15.28</v>
      </c>
      <c r="S551" t="n">
        <v>13.05</v>
      </c>
      <c r="T551" t="n">
        <v>830.84</v>
      </c>
      <c r="U551" t="n">
        <v>0.85</v>
      </c>
      <c r="V551" t="n">
        <v>0.92</v>
      </c>
      <c r="W551" t="n">
        <v>0.06</v>
      </c>
      <c r="X551" t="n">
        <v>0.04</v>
      </c>
      <c r="Y551" t="n">
        <v>1</v>
      </c>
      <c r="Z551" t="n">
        <v>10</v>
      </c>
    </row>
    <row r="552">
      <c r="A552" t="n">
        <v>126</v>
      </c>
      <c r="B552" t="n">
        <v>150</v>
      </c>
      <c r="C552" t="inlineStr">
        <is>
          <t xml:space="preserve">CONCLUIDO	</t>
        </is>
      </c>
      <c r="D552" t="n">
        <v>13.8016</v>
      </c>
      <c r="E552" t="n">
        <v>7.25</v>
      </c>
      <c r="F552" t="n">
        <v>4.08</v>
      </c>
      <c r="G552" t="n">
        <v>81.63</v>
      </c>
      <c r="H552" t="n">
        <v>1.56</v>
      </c>
      <c r="I552" t="n">
        <v>3</v>
      </c>
      <c r="J552" t="n">
        <v>371.71</v>
      </c>
      <c r="K552" t="n">
        <v>61.82</v>
      </c>
      <c r="L552" t="n">
        <v>32.5</v>
      </c>
      <c r="M552" t="n">
        <v>0</v>
      </c>
      <c r="N552" t="n">
        <v>127.39</v>
      </c>
      <c r="O552" t="n">
        <v>46078.74</v>
      </c>
      <c r="P552" t="n">
        <v>66.33</v>
      </c>
      <c r="Q552" t="n">
        <v>203.56</v>
      </c>
      <c r="R552" t="n">
        <v>15.29</v>
      </c>
      <c r="S552" t="n">
        <v>13.05</v>
      </c>
      <c r="T552" t="n">
        <v>833.03</v>
      </c>
      <c r="U552" t="n">
        <v>0.85</v>
      </c>
      <c r="V552" t="n">
        <v>0.92</v>
      </c>
      <c r="W552" t="n">
        <v>0.06</v>
      </c>
      <c r="X552" t="n">
        <v>0.04</v>
      </c>
      <c r="Y552" t="n">
        <v>1</v>
      </c>
      <c r="Z552" t="n">
        <v>10</v>
      </c>
    </row>
    <row r="553">
      <c r="A553" t="n">
        <v>0</v>
      </c>
      <c r="B553" t="n">
        <v>10</v>
      </c>
      <c r="C553" t="inlineStr">
        <is>
          <t xml:space="preserve">CONCLUIDO	</t>
        </is>
      </c>
      <c r="D553" t="n">
        <v>15.625</v>
      </c>
      <c r="E553" t="n">
        <v>6.4</v>
      </c>
      <c r="F553" t="n">
        <v>4.51</v>
      </c>
      <c r="G553" t="n">
        <v>12.3</v>
      </c>
      <c r="H553" t="n">
        <v>0.64</v>
      </c>
      <c r="I553" t="n">
        <v>22</v>
      </c>
      <c r="J553" t="n">
        <v>26.11</v>
      </c>
      <c r="K553" t="n">
        <v>12.1</v>
      </c>
      <c r="L553" t="n">
        <v>1</v>
      </c>
      <c r="M553" t="n">
        <v>0</v>
      </c>
      <c r="N553" t="n">
        <v>3.01</v>
      </c>
      <c r="O553" t="n">
        <v>3454.41</v>
      </c>
      <c r="P553" t="n">
        <v>13.12</v>
      </c>
      <c r="Q553" t="n">
        <v>203.59</v>
      </c>
      <c r="R553" t="n">
        <v>27.85</v>
      </c>
      <c r="S553" t="n">
        <v>13.05</v>
      </c>
      <c r="T553" t="n">
        <v>7019.22</v>
      </c>
      <c r="U553" t="n">
        <v>0.47</v>
      </c>
      <c r="V553" t="n">
        <v>0.83</v>
      </c>
      <c r="W553" t="n">
        <v>0.12</v>
      </c>
      <c r="X553" t="n">
        <v>0.47</v>
      </c>
      <c r="Y553" t="n">
        <v>1</v>
      </c>
      <c r="Z553" t="n">
        <v>10</v>
      </c>
    </row>
    <row r="554">
      <c r="A554" t="n">
        <v>0</v>
      </c>
      <c r="B554" t="n">
        <v>45</v>
      </c>
      <c r="C554" t="inlineStr">
        <is>
          <t xml:space="preserve">CONCLUIDO	</t>
        </is>
      </c>
      <c r="D554" t="n">
        <v>13.8228</v>
      </c>
      <c r="E554" t="n">
        <v>7.23</v>
      </c>
      <c r="F554" t="n">
        <v>4.63</v>
      </c>
      <c r="G554" t="n">
        <v>9.26</v>
      </c>
      <c r="H554" t="n">
        <v>0.18</v>
      </c>
      <c r="I554" t="n">
        <v>30</v>
      </c>
      <c r="J554" t="n">
        <v>98.70999999999999</v>
      </c>
      <c r="K554" t="n">
        <v>39.72</v>
      </c>
      <c r="L554" t="n">
        <v>1</v>
      </c>
      <c r="M554" t="n">
        <v>28</v>
      </c>
      <c r="N554" t="n">
        <v>12.99</v>
      </c>
      <c r="O554" t="n">
        <v>12407.75</v>
      </c>
      <c r="P554" t="n">
        <v>40.04</v>
      </c>
      <c r="Q554" t="n">
        <v>203.58</v>
      </c>
      <c r="R554" t="n">
        <v>32.36</v>
      </c>
      <c r="S554" t="n">
        <v>13.05</v>
      </c>
      <c r="T554" t="n">
        <v>9236.57</v>
      </c>
      <c r="U554" t="n">
        <v>0.4</v>
      </c>
      <c r="V554" t="n">
        <v>0.8100000000000001</v>
      </c>
      <c r="W554" t="n">
        <v>0.1</v>
      </c>
      <c r="X554" t="n">
        <v>0.59</v>
      </c>
      <c r="Y554" t="n">
        <v>1</v>
      </c>
      <c r="Z554" t="n">
        <v>10</v>
      </c>
    </row>
    <row r="555">
      <c r="A555" t="n">
        <v>1</v>
      </c>
      <c r="B555" t="n">
        <v>45</v>
      </c>
      <c r="C555" t="inlineStr">
        <is>
          <t xml:space="preserve">CONCLUIDO	</t>
        </is>
      </c>
      <c r="D555" t="n">
        <v>14.4138</v>
      </c>
      <c r="E555" t="n">
        <v>6.94</v>
      </c>
      <c r="F555" t="n">
        <v>4.48</v>
      </c>
      <c r="G555" t="n">
        <v>11.68</v>
      </c>
      <c r="H555" t="n">
        <v>0.22</v>
      </c>
      <c r="I555" t="n">
        <v>23</v>
      </c>
      <c r="J555" t="n">
        <v>99.02</v>
      </c>
      <c r="K555" t="n">
        <v>39.72</v>
      </c>
      <c r="L555" t="n">
        <v>1.25</v>
      </c>
      <c r="M555" t="n">
        <v>21</v>
      </c>
      <c r="N555" t="n">
        <v>13.05</v>
      </c>
      <c r="O555" t="n">
        <v>12446.14</v>
      </c>
      <c r="P555" t="n">
        <v>38.23</v>
      </c>
      <c r="Q555" t="n">
        <v>203.62</v>
      </c>
      <c r="R555" t="n">
        <v>27.55</v>
      </c>
      <c r="S555" t="n">
        <v>13.05</v>
      </c>
      <c r="T555" t="n">
        <v>6863.25</v>
      </c>
      <c r="U555" t="n">
        <v>0.47</v>
      </c>
      <c r="V555" t="n">
        <v>0.83</v>
      </c>
      <c r="W555" t="n">
        <v>0.09</v>
      </c>
      <c r="X555" t="n">
        <v>0.44</v>
      </c>
      <c r="Y555" t="n">
        <v>1</v>
      </c>
      <c r="Z555" t="n">
        <v>10</v>
      </c>
    </row>
    <row r="556">
      <c r="A556" t="n">
        <v>2</v>
      </c>
      <c r="B556" t="n">
        <v>45</v>
      </c>
      <c r="C556" t="inlineStr">
        <is>
          <t xml:space="preserve">CONCLUIDO	</t>
        </is>
      </c>
      <c r="D556" t="n">
        <v>14.9142</v>
      </c>
      <c r="E556" t="n">
        <v>6.7</v>
      </c>
      <c r="F556" t="n">
        <v>4.33</v>
      </c>
      <c r="G556" t="n">
        <v>13.66</v>
      </c>
      <c r="H556" t="n">
        <v>0.27</v>
      </c>
      <c r="I556" t="n">
        <v>19</v>
      </c>
      <c r="J556" t="n">
        <v>99.33</v>
      </c>
      <c r="K556" t="n">
        <v>39.72</v>
      </c>
      <c r="L556" t="n">
        <v>1.5</v>
      </c>
      <c r="M556" t="n">
        <v>17</v>
      </c>
      <c r="N556" t="n">
        <v>13.11</v>
      </c>
      <c r="O556" t="n">
        <v>12484.55</v>
      </c>
      <c r="P556" t="n">
        <v>36.54</v>
      </c>
      <c r="Q556" t="n">
        <v>203.58</v>
      </c>
      <c r="R556" t="n">
        <v>22.65</v>
      </c>
      <c r="S556" t="n">
        <v>13.05</v>
      </c>
      <c r="T556" t="n">
        <v>4436.34</v>
      </c>
      <c r="U556" t="n">
        <v>0.58</v>
      </c>
      <c r="V556" t="n">
        <v>0.86</v>
      </c>
      <c r="W556" t="n">
        <v>0.08</v>
      </c>
      <c r="X556" t="n">
        <v>0.29</v>
      </c>
      <c r="Y556" t="n">
        <v>1</v>
      </c>
      <c r="Z556" t="n">
        <v>10</v>
      </c>
    </row>
    <row r="557">
      <c r="A557" t="n">
        <v>3</v>
      </c>
      <c r="B557" t="n">
        <v>45</v>
      </c>
      <c r="C557" t="inlineStr">
        <is>
          <t xml:space="preserve">CONCLUIDO	</t>
        </is>
      </c>
      <c r="D557" t="n">
        <v>15</v>
      </c>
      <c r="E557" t="n">
        <v>6.67</v>
      </c>
      <c r="F557" t="n">
        <v>4.35</v>
      </c>
      <c r="G557" t="n">
        <v>16.31</v>
      </c>
      <c r="H557" t="n">
        <v>0.31</v>
      </c>
      <c r="I557" t="n">
        <v>16</v>
      </c>
      <c r="J557" t="n">
        <v>99.64</v>
      </c>
      <c r="K557" t="n">
        <v>39.72</v>
      </c>
      <c r="L557" t="n">
        <v>1.75</v>
      </c>
      <c r="M557" t="n">
        <v>14</v>
      </c>
      <c r="N557" t="n">
        <v>13.18</v>
      </c>
      <c r="O557" t="n">
        <v>12522.99</v>
      </c>
      <c r="P557" t="n">
        <v>36.24</v>
      </c>
      <c r="Q557" t="n">
        <v>203.59</v>
      </c>
      <c r="R557" t="n">
        <v>23.64</v>
      </c>
      <c r="S557" t="n">
        <v>13.05</v>
      </c>
      <c r="T557" t="n">
        <v>4947.09</v>
      </c>
      <c r="U557" t="n">
        <v>0.55</v>
      </c>
      <c r="V557" t="n">
        <v>0.86</v>
      </c>
      <c r="W557" t="n">
        <v>0.08</v>
      </c>
      <c r="X557" t="n">
        <v>0.31</v>
      </c>
      <c r="Y557" t="n">
        <v>1</v>
      </c>
      <c r="Z557" t="n">
        <v>10</v>
      </c>
    </row>
    <row r="558">
      <c r="A558" t="n">
        <v>4</v>
      </c>
      <c r="B558" t="n">
        <v>45</v>
      </c>
      <c r="C558" t="inlineStr">
        <is>
          <t xml:space="preserve">CONCLUIDO	</t>
        </is>
      </c>
      <c r="D558" t="n">
        <v>15.1976</v>
      </c>
      <c r="E558" t="n">
        <v>6.58</v>
      </c>
      <c r="F558" t="n">
        <v>4.3</v>
      </c>
      <c r="G558" t="n">
        <v>18.45</v>
      </c>
      <c r="H558" t="n">
        <v>0.35</v>
      </c>
      <c r="I558" t="n">
        <v>14</v>
      </c>
      <c r="J558" t="n">
        <v>99.95</v>
      </c>
      <c r="K558" t="n">
        <v>39.72</v>
      </c>
      <c r="L558" t="n">
        <v>2</v>
      </c>
      <c r="M558" t="n">
        <v>12</v>
      </c>
      <c r="N558" t="n">
        <v>13.24</v>
      </c>
      <c r="O558" t="n">
        <v>12561.45</v>
      </c>
      <c r="P558" t="n">
        <v>35.4</v>
      </c>
      <c r="Q558" t="n">
        <v>203.56</v>
      </c>
      <c r="R558" t="n">
        <v>22.3</v>
      </c>
      <c r="S558" t="n">
        <v>13.05</v>
      </c>
      <c r="T558" t="n">
        <v>4287.01</v>
      </c>
      <c r="U558" t="n">
        <v>0.59</v>
      </c>
      <c r="V558" t="n">
        <v>0.87</v>
      </c>
      <c r="W558" t="n">
        <v>0.08</v>
      </c>
      <c r="X558" t="n">
        <v>0.26</v>
      </c>
      <c r="Y558" t="n">
        <v>1</v>
      </c>
      <c r="Z558" t="n">
        <v>10</v>
      </c>
    </row>
    <row r="559">
      <c r="A559" t="n">
        <v>5</v>
      </c>
      <c r="B559" t="n">
        <v>45</v>
      </c>
      <c r="C559" t="inlineStr">
        <is>
          <t xml:space="preserve">CONCLUIDO	</t>
        </is>
      </c>
      <c r="D559" t="n">
        <v>15.2782</v>
      </c>
      <c r="E559" t="n">
        <v>6.55</v>
      </c>
      <c r="F559" t="n">
        <v>4.29</v>
      </c>
      <c r="G559" t="n">
        <v>19.8</v>
      </c>
      <c r="H559" t="n">
        <v>0.39</v>
      </c>
      <c r="I559" t="n">
        <v>13</v>
      </c>
      <c r="J559" t="n">
        <v>100.27</v>
      </c>
      <c r="K559" t="n">
        <v>39.72</v>
      </c>
      <c r="L559" t="n">
        <v>2.25</v>
      </c>
      <c r="M559" t="n">
        <v>11</v>
      </c>
      <c r="N559" t="n">
        <v>13.3</v>
      </c>
      <c r="O559" t="n">
        <v>12599.94</v>
      </c>
      <c r="P559" t="n">
        <v>34.93</v>
      </c>
      <c r="Q559" t="n">
        <v>203.58</v>
      </c>
      <c r="R559" t="n">
        <v>21.81</v>
      </c>
      <c r="S559" t="n">
        <v>13.05</v>
      </c>
      <c r="T559" t="n">
        <v>4046.65</v>
      </c>
      <c r="U559" t="n">
        <v>0.6</v>
      </c>
      <c r="V559" t="n">
        <v>0.87</v>
      </c>
      <c r="W559" t="n">
        <v>0.07000000000000001</v>
      </c>
      <c r="X559" t="n">
        <v>0.25</v>
      </c>
      <c r="Y559" t="n">
        <v>1</v>
      </c>
      <c r="Z559" t="n">
        <v>10</v>
      </c>
    </row>
    <row r="560">
      <c r="A560" t="n">
        <v>6</v>
      </c>
      <c r="B560" t="n">
        <v>45</v>
      </c>
      <c r="C560" t="inlineStr">
        <is>
          <t xml:space="preserve">CONCLUIDO	</t>
        </is>
      </c>
      <c r="D560" t="n">
        <v>15.5059</v>
      </c>
      <c r="E560" t="n">
        <v>6.45</v>
      </c>
      <c r="F560" t="n">
        <v>4.24</v>
      </c>
      <c r="G560" t="n">
        <v>23.1</v>
      </c>
      <c r="H560" t="n">
        <v>0.44</v>
      </c>
      <c r="I560" t="n">
        <v>11</v>
      </c>
      <c r="J560" t="n">
        <v>100.58</v>
      </c>
      <c r="K560" t="n">
        <v>39.72</v>
      </c>
      <c r="L560" t="n">
        <v>2.5</v>
      </c>
      <c r="M560" t="n">
        <v>9</v>
      </c>
      <c r="N560" t="n">
        <v>13.36</v>
      </c>
      <c r="O560" t="n">
        <v>12638.45</v>
      </c>
      <c r="P560" t="n">
        <v>33.87</v>
      </c>
      <c r="Q560" t="n">
        <v>203.56</v>
      </c>
      <c r="R560" t="n">
        <v>20.06</v>
      </c>
      <c r="S560" t="n">
        <v>13.05</v>
      </c>
      <c r="T560" t="n">
        <v>3177.85</v>
      </c>
      <c r="U560" t="n">
        <v>0.65</v>
      </c>
      <c r="V560" t="n">
        <v>0.88</v>
      </c>
      <c r="W560" t="n">
        <v>0.07000000000000001</v>
      </c>
      <c r="X560" t="n">
        <v>0.19</v>
      </c>
      <c r="Y560" t="n">
        <v>1</v>
      </c>
      <c r="Z560" t="n">
        <v>10</v>
      </c>
    </row>
    <row r="561">
      <c r="A561" t="n">
        <v>7</v>
      </c>
      <c r="B561" t="n">
        <v>45</v>
      </c>
      <c r="C561" t="inlineStr">
        <is>
          <t xml:space="preserve">CONCLUIDO	</t>
        </is>
      </c>
      <c r="D561" t="n">
        <v>15.7061</v>
      </c>
      <c r="E561" t="n">
        <v>6.37</v>
      </c>
      <c r="F561" t="n">
        <v>4.17</v>
      </c>
      <c r="G561" t="n">
        <v>25.04</v>
      </c>
      <c r="H561" t="n">
        <v>0.48</v>
      </c>
      <c r="I561" t="n">
        <v>10</v>
      </c>
      <c r="J561" t="n">
        <v>100.89</v>
      </c>
      <c r="K561" t="n">
        <v>39.72</v>
      </c>
      <c r="L561" t="n">
        <v>2.75</v>
      </c>
      <c r="M561" t="n">
        <v>8</v>
      </c>
      <c r="N561" t="n">
        <v>13.42</v>
      </c>
      <c r="O561" t="n">
        <v>12676.98</v>
      </c>
      <c r="P561" t="n">
        <v>33.08</v>
      </c>
      <c r="Q561" t="n">
        <v>203.56</v>
      </c>
      <c r="R561" t="n">
        <v>18.13</v>
      </c>
      <c r="S561" t="n">
        <v>13.05</v>
      </c>
      <c r="T561" t="n">
        <v>2219.44</v>
      </c>
      <c r="U561" t="n">
        <v>0.72</v>
      </c>
      <c r="V561" t="n">
        <v>0.9</v>
      </c>
      <c r="W561" t="n">
        <v>0.07000000000000001</v>
      </c>
      <c r="X561" t="n">
        <v>0.13</v>
      </c>
      <c r="Y561" t="n">
        <v>1</v>
      </c>
      <c r="Z561" t="n">
        <v>10</v>
      </c>
    </row>
    <row r="562">
      <c r="A562" t="n">
        <v>8</v>
      </c>
      <c r="B562" t="n">
        <v>45</v>
      </c>
      <c r="C562" t="inlineStr">
        <is>
          <t xml:space="preserve">CONCLUIDO	</t>
        </is>
      </c>
      <c r="D562" t="n">
        <v>15.6829</v>
      </c>
      <c r="E562" t="n">
        <v>6.38</v>
      </c>
      <c r="F562" t="n">
        <v>4.2</v>
      </c>
      <c r="G562" t="n">
        <v>28.02</v>
      </c>
      <c r="H562" t="n">
        <v>0.52</v>
      </c>
      <c r="I562" t="n">
        <v>9</v>
      </c>
      <c r="J562" t="n">
        <v>101.2</v>
      </c>
      <c r="K562" t="n">
        <v>39.72</v>
      </c>
      <c r="L562" t="n">
        <v>3</v>
      </c>
      <c r="M562" t="n">
        <v>7</v>
      </c>
      <c r="N562" t="n">
        <v>13.49</v>
      </c>
      <c r="O562" t="n">
        <v>12715.54</v>
      </c>
      <c r="P562" t="n">
        <v>32.7</v>
      </c>
      <c r="Q562" t="n">
        <v>203.56</v>
      </c>
      <c r="R562" t="n">
        <v>19.17</v>
      </c>
      <c r="S562" t="n">
        <v>13.05</v>
      </c>
      <c r="T562" t="n">
        <v>2744.91</v>
      </c>
      <c r="U562" t="n">
        <v>0.68</v>
      </c>
      <c r="V562" t="n">
        <v>0.89</v>
      </c>
      <c r="W562" t="n">
        <v>0.07000000000000001</v>
      </c>
      <c r="X562" t="n">
        <v>0.16</v>
      </c>
      <c r="Y562" t="n">
        <v>1</v>
      </c>
      <c r="Z562" t="n">
        <v>10</v>
      </c>
    </row>
    <row r="563">
      <c r="A563" t="n">
        <v>9</v>
      </c>
      <c r="B563" t="n">
        <v>45</v>
      </c>
      <c r="C563" t="inlineStr">
        <is>
          <t xml:space="preserve">CONCLUIDO	</t>
        </is>
      </c>
      <c r="D563" t="n">
        <v>15.6719</v>
      </c>
      <c r="E563" t="n">
        <v>6.38</v>
      </c>
      <c r="F563" t="n">
        <v>4.21</v>
      </c>
      <c r="G563" t="n">
        <v>28.05</v>
      </c>
      <c r="H563" t="n">
        <v>0.5600000000000001</v>
      </c>
      <c r="I563" t="n">
        <v>9</v>
      </c>
      <c r="J563" t="n">
        <v>101.52</v>
      </c>
      <c r="K563" t="n">
        <v>39.72</v>
      </c>
      <c r="L563" t="n">
        <v>3.25</v>
      </c>
      <c r="M563" t="n">
        <v>7</v>
      </c>
      <c r="N563" t="n">
        <v>13.55</v>
      </c>
      <c r="O563" t="n">
        <v>12754.13</v>
      </c>
      <c r="P563" t="n">
        <v>32.47</v>
      </c>
      <c r="Q563" t="n">
        <v>203.56</v>
      </c>
      <c r="R563" t="n">
        <v>19.28</v>
      </c>
      <c r="S563" t="n">
        <v>13.05</v>
      </c>
      <c r="T563" t="n">
        <v>2801.95</v>
      </c>
      <c r="U563" t="n">
        <v>0.68</v>
      </c>
      <c r="V563" t="n">
        <v>0.89</v>
      </c>
      <c r="W563" t="n">
        <v>0.07000000000000001</v>
      </c>
      <c r="X563" t="n">
        <v>0.17</v>
      </c>
      <c r="Y563" t="n">
        <v>1</v>
      </c>
      <c r="Z563" t="n">
        <v>10</v>
      </c>
    </row>
    <row r="564">
      <c r="A564" t="n">
        <v>10</v>
      </c>
      <c r="B564" t="n">
        <v>45</v>
      </c>
      <c r="C564" t="inlineStr">
        <is>
          <t xml:space="preserve">CONCLUIDO	</t>
        </is>
      </c>
      <c r="D564" t="n">
        <v>15.7985</v>
      </c>
      <c r="E564" t="n">
        <v>6.33</v>
      </c>
      <c r="F564" t="n">
        <v>4.18</v>
      </c>
      <c r="G564" t="n">
        <v>31.33</v>
      </c>
      <c r="H564" t="n">
        <v>0.6</v>
      </c>
      <c r="I564" t="n">
        <v>8</v>
      </c>
      <c r="J564" t="n">
        <v>101.83</v>
      </c>
      <c r="K564" t="n">
        <v>39.72</v>
      </c>
      <c r="L564" t="n">
        <v>3.5</v>
      </c>
      <c r="M564" t="n">
        <v>6</v>
      </c>
      <c r="N564" t="n">
        <v>13.61</v>
      </c>
      <c r="O564" t="n">
        <v>12792.74</v>
      </c>
      <c r="P564" t="n">
        <v>31.55</v>
      </c>
      <c r="Q564" t="n">
        <v>203.56</v>
      </c>
      <c r="R564" t="n">
        <v>18.31</v>
      </c>
      <c r="S564" t="n">
        <v>13.05</v>
      </c>
      <c r="T564" t="n">
        <v>2319.49</v>
      </c>
      <c r="U564" t="n">
        <v>0.71</v>
      </c>
      <c r="V564" t="n">
        <v>0.89</v>
      </c>
      <c r="W564" t="n">
        <v>0.07000000000000001</v>
      </c>
      <c r="X564" t="n">
        <v>0.14</v>
      </c>
      <c r="Y564" t="n">
        <v>1</v>
      </c>
      <c r="Z564" t="n">
        <v>10</v>
      </c>
    </row>
    <row r="565">
      <c r="A565" t="n">
        <v>11</v>
      </c>
      <c r="B565" t="n">
        <v>45</v>
      </c>
      <c r="C565" t="inlineStr">
        <is>
          <t xml:space="preserve">CONCLUIDO	</t>
        </is>
      </c>
      <c r="D565" t="n">
        <v>15.9737</v>
      </c>
      <c r="E565" t="n">
        <v>6.26</v>
      </c>
      <c r="F565" t="n">
        <v>4.13</v>
      </c>
      <c r="G565" t="n">
        <v>35.39</v>
      </c>
      <c r="H565" t="n">
        <v>0.65</v>
      </c>
      <c r="I565" t="n">
        <v>7</v>
      </c>
      <c r="J565" t="n">
        <v>102.14</v>
      </c>
      <c r="K565" t="n">
        <v>39.72</v>
      </c>
      <c r="L565" t="n">
        <v>3.75</v>
      </c>
      <c r="M565" t="n">
        <v>5</v>
      </c>
      <c r="N565" t="n">
        <v>13.68</v>
      </c>
      <c r="O565" t="n">
        <v>12831.37</v>
      </c>
      <c r="P565" t="n">
        <v>30.45</v>
      </c>
      <c r="Q565" t="n">
        <v>203.56</v>
      </c>
      <c r="R565" t="n">
        <v>16.69</v>
      </c>
      <c r="S565" t="n">
        <v>13.05</v>
      </c>
      <c r="T565" t="n">
        <v>1515.28</v>
      </c>
      <c r="U565" t="n">
        <v>0.78</v>
      </c>
      <c r="V565" t="n">
        <v>0.9</v>
      </c>
      <c r="W565" t="n">
        <v>0.06</v>
      </c>
      <c r="X565" t="n">
        <v>0.09</v>
      </c>
      <c r="Y565" t="n">
        <v>1</v>
      </c>
      <c r="Z565" t="n">
        <v>10</v>
      </c>
    </row>
    <row r="566">
      <c r="A566" t="n">
        <v>12</v>
      </c>
      <c r="B566" t="n">
        <v>45</v>
      </c>
      <c r="C566" t="inlineStr">
        <is>
          <t xml:space="preserve">CONCLUIDO	</t>
        </is>
      </c>
      <c r="D566" t="n">
        <v>15.8877</v>
      </c>
      <c r="E566" t="n">
        <v>6.29</v>
      </c>
      <c r="F566" t="n">
        <v>4.16</v>
      </c>
      <c r="G566" t="n">
        <v>35.68</v>
      </c>
      <c r="H566" t="n">
        <v>0.6899999999999999</v>
      </c>
      <c r="I566" t="n">
        <v>7</v>
      </c>
      <c r="J566" t="n">
        <v>102.45</v>
      </c>
      <c r="K566" t="n">
        <v>39.72</v>
      </c>
      <c r="L566" t="n">
        <v>4</v>
      </c>
      <c r="M566" t="n">
        <v>5</v>
      </c>
      <c r="N566" t="n">
        <v>13.74</v>
      </c>
      <c r="O566" t="n">
        <v>12870.03</v>
      </c>
      <c r="P566" t="n">
        <v>30.44</v>
      </c>
      <c r="Q566" t="n">
        <v>203.57</v>
      </c>
      <c r="R566" t="n">
        <v>17.84</v>
      </c>
      <c r="S566" t="n">
        <v>13.05</v>
      </c>
      <c r="T566" t="n">
        <v>2091.24</v>
      </c>
      <c r="U566" t="n">
        <v>0.73</v>
      </c>
      <c r="V566" t="n">
        <v>0.9</v>
      </c>
      <c r="W566" t="n">
        <v>0.07000000000000001</v>
      </c>
      <c r="X566" t="n">
        <v>0.12</v>
      </c>
      <c r="Y566" t="n">
        <v>1</v>
      </c>
      <c r="Z566" t="n">
        <v>10</v>
      </c>
    </row>
    <row r="567">
      <c r="A567" t="n">
        <v>13</v>
      </c>
      <c r="B567" t="n">
        <v>45</v>
      </c>
      <c r="C567" t="inlineStr">
        <is>
          <t xml:space="preserve">CONCLUIDO	</t>
        </is>
      </c>
      <c r="D567" t="n">
        <v>15.9822</v>
      </c>
      <c r="E567" t="n">
        <v>6.26</v>
      </c>
      <c r="F567" t="n">
        <v>4.15</v>
      </c>
      <c r="G567" t="n">
        <v>41.46</v>
      </c>
      <c r="H567" t="n">
        <v>0.73</v>
      </c>
      <c r="I567" t="n">
        <v>6</v>
      </c>
      <c r="J567" t="n">
        <v>102.77</v>
      </c>
      <c r="K567" t="n">
        <v>39.72</v>
      </c>
      <c r="L567" t="n">
        <v>4.25</v>
      </c>
      <c r="M567" t="n">
        <v>3</v>
      </c>
      <c r="N567" t="n">
        <v>13.8</v>
      </c>
      <c r="O567" t="n">
        <v>12908.71</v>
      </c>
      <c r="P567" t="n">
        <v>29.36</v>
      </c>
      <c r="Q567" t="n">
        <v>203.56</v>
      </c>
      <c r="R567" t="n">
        <v>17.24</v>
      </c>
      <c r="S567" t="n">
        <v>13.05</v>
      </c>
      <c r="T567" t="n">
        <v>1793.79</v>
      </c>
      <c r="U567" t="n">
        <v>0.76</v>
      </c>
      <c r="V567" t="n">
        <v>0.9</v>
      </c>
      <c r="W567" t="n">
        <v>0.07000000000000001</v>
      </c>
      <c r="X567" t="n">
        <v>0.11</v>
      </c>
      <c r="Y567" t="n">
        <v>1</v>
      </c>
      <c r="Z567" t="n">
        <v>10</v>
      </c>
    </row>
    <row r="568">
      <c r="A568" t="n">
        <v>14</v>
      </c>
      <c r="B568" t="n">
        <v>45</v>
      </c>
      <c r="C568" t="inlineStr">
        <is>
          <t xml:space="preserve">CONCLUIDO	</t>
        </is>
      </c>
      <c r="D568" t="n">
        <v>15.9766</v>
      </c>
      <c r="E568" t="n">
        <v>6.26</v>
      </c>
      <c r="F568" t="n">
        <v>4.15</v>
      </c>
      <c r="G568" t="n">
        <v>41.48</v>
      </c>
      <c r="H568" t="n">
        <v>0.77</v>
      </c>
      <c r="I568" t="n">
        <v>6</v>
      </c>
      <c r="J568" t="n">
        <v>103.08</v>
      </c>
      <c r="K568" t="n">
        <v>39.72</v>
      </c>
      <c r="L568" t="n">
        <v>4.5</v>
      </c>
      <c r="M568" t="n">
        <v>1</v>
      </c>
      <c r="N568" t="n">
        <v>13.87</v>
      </c>
      <c r="O568" t="n">
        <v>12947.42</v>
      </c>
      <c r="P568" t="n">
        <v>29.4</v>
      </c>
      <c r="Q568" t="n">
        <v>203.56</v>
      </c>
      <c r="R568" t="n">
        <v>17.22</v>
      </c>
      <c r="S568" t="n">
        <v>13.05</v>
      </c>
      <c r="T568" t="n">
        <v>1784.22</v>
      </c>
      <c r="U568" t="n">
        <v>0.76</v>
      </c>
      <c r="V568" t="n">
        <v>0.9</v>
      </c>
      <c r="W568" t="n">
        <v>0.07000000000000001</v>
      </c>
      <c r="X568" t="n">
        <v>0.11</v>
      </c>
      <c r="Y568" t="n">
        <v>1</v>
      </c>
      <c r="Z568" t="n">
        <v>10</v>
      </c>
    </row>
    <row r="569">
      <c r="A569" t="n">
        <v>15</v>
      </c>
      <c r="B569" t="n">
        <v>45</v>
      </c>
      <c r="C569" t="inlineStr">
        <is>
          <t xml:space="preserve">CONCLUIDO	</t>
        </is>
      </c>
      <c r="D569" t="n">
        <v>15.9986</v>
      </c>
      <c r="E569" t="n">
        <v>6.25</v>
      </c>
      <c r="F569" t="n">
        <v>4.14</v>
      </c>
      <c r="G569" t="n">
        <v>41.39</v>
      </c>
      <c r="H569" t="n">
        <v>0.8100000000000001</v>
      </c>
      <c r="I569" t="n">
        <v>6</v>
      </c>
      <c r="J569" t="n">
        <v>103.4</v>
      </c>
      <c r="K569" t="n">
        <v>39.72</v>
      </c>
      <c r="L569" t="n">
        <v>4.75</v>
      </c>
      <c r="M569" t="n">
        <v>1</v>
      </c>
      <c r="N569" t="n">
        <v>13.93</v>
      </c>
      <c r="O569" t="n">
        <v>12986.15</v>
      </c>
      <c r="P569" t="n">
        <v>29.28</v>
      </c>
      <c r="Q569" t="n">
        <v>203.56</v>
      </c>
      <c r="R569" t="n">
        <v>16.92</v>
      </c>
      <c r="S569" t="n">
        <v>13.05</v>
      </c>
      <c r="T569" t="n">
        <v>1636.4</v>
      </c>
      <c r="U569" t="n">
        <v>0.77</v>
      </c>
      <c r="V569" t="n">
        <v>0.9</v>
      </c>
      <c r="W569" t="n">
        <v>0.07000000000000001</v>
      </c>
      <c r="X569" t="n">
        <v>0.1</v>
      </c>
      <c r="Y569" t="n">
        <v>1</v>
      </c>
      <c r="Z569" t="n">
        <v>10</v>
      </c>
    </row>
    <row r="570">
      <c r="A570" t="n">
        <v>16</v>
      </c>
      <c r="B570" t="n">
        <v>45</v>
      </c>
      <c r="C570" t="inlineStr">
        <is>
          <t xml:space="preserve">CONCLUIDO	</t>
        </is>
      </c>
      <c r="D570" t="n">
        <v>16</v>
      </c>
      <c r="E570" t="n">
        <v>6.25</v>
      </c>
      <c r="F570" t="n">
        <v>4.14</v>
      </c>
      <c r="G570" t="n">
        <v>41.39</v>
      </c>
      <c r="H570" t="n">
        <v>0.85</v>
      </c>
      <c r="I570" t="n">
        <v>6</v>
      </c>
      <c r="J570" t="n">
        <v>103.71</v>
      </c>
      <c r="K570" t="n">
        <v>39.72</v>
      </c>
      <c r="L570" t="n">
        <v>5</v>
      </c>
      <c r="M570" t="n">
        <v>0</v>
      </c>
      <c r="N570" t="n">
        <v>14</v>
      </c>
      <c r="O570" t="n">
        <v>13024.91</v>
      </c>
      <c r="P570" t="n">
        <v>29.29</v>
      </c>
      <c r="Q570" t="n">
        <v>203.56</v>
      </c>
      <c r="R570" t="n">
        <v>16.89</v>
      </c>
      <c r="S570" t="n">
        <v>13.05</v>
      </c>
      <c r="T570" t="n">
        <v>1619.75</v>
      </c>
      <c r="U570" t="n">
        <v>0.77</v>
      </c>
      <c r="V570" t="n">
        <v>0.9</v>
      </c>
      <c r="W570" t="n">
        <v>0.07000000000000001</v>
      </c>
      <c r="X570" t="n">
        <v>0.1</v>
      </c>
      <c r="Y570" t="n">
        <v>1</v>
      </c>
      <c r="Z570" t="n">
        <v>10</v>
      </c>
    </row>
    <row r="571">
      <c r="A571" t="n">
        <v>0</v>
      </c>
      <c r="B571" t="n">
        <v>105</v>
      </c>
      <c r="C571" t="inlineStr">
        <is>
          <t xml:space="preserve">CONCLUIDO	</t>
        </is>
      </c>
      <c r="D571" t="n">
        <v>10.1021</v>
      </c>
      <c r="E571" t="n">
        <v>9.9</v>
      </c>
      <c r="F571" t="n">
        <v>5.14</v>
      </c>
      <c r="G571" t="n">
        <v>5.72</v>
      </c>
      <c r="H571" t="n">
        <v>0.09</v>
      </c>
      <c r="I571" t="n">
        <v>54</v>
      </c>
      <c r="J571" t="n">
        <v>204</v>
      </c>
      <c r="K571" t="n">
        <v>55.27</v>
      </c>
      <c r="L571" t="n">
        <v>1</v>
      </c>
      <c r="M571" t="n">
        <v>52</v>
      </c>
      <c r="N571" t="n">
        <v>42.72</v>
      </c>
      <c r="O571" t="n">
        <v>25393.6</v>
      </c>
      <c r="P571" t="n">
        <v>73.22</v>
      </c>
      <c r="Q571" t="n">
        <v>203.61</v>
      </c>
      <c r="R571" t="n">
        <v>48.38</v>
      </c>
      <c r="S571" t="n">
        <v>13.05</v>
      </c>
      <c r="T571" t="n">
        <v>17125.39</v>
      </c>
      <c r="U571" t="n">
        <v>0.27</v>
      </c>
      <c r="V571" t="n">
        <v>0.73</v>
      </c>
      <c r="W571" t="n">
        <v>0.14</v>
      </c>
      <c r="X571" t="n">
        <v>1.1</v>
      </c>
      <c r="Y571" t="n">
        <v>1</v>
      </c>
      <c r="Z571" t="n">
        <v>10</v>
      </c>
    </row>
    <row r="572">
      <c r="A572" t="n">
        <v>1</v>
      </c>
      <c r="B572" t="n">
        <v>105</v>
      </c>
      <c r="C572" t="inlineStr">
        <is>
          <t xml:space="preserve">CONCLUIDO	</t>
        </is>
      </c>
      <c r="D572" t="n">
        <v>11.0045</v>
      </c>
      <c r="E572" t="n">
        <v>9.09</v>
      </c>
      <c r="F572" t="n">
        <v>4.86</v>
      </c>
      <c r="G572" t="n">
        <v>7.11</v>
      </c>
      <c r="H572" t="n">
        <v>0.11</v>
      </c>
      <c r="I572" t="n">
        <v>41</v>
      </c>
      <c r="J572" t="n">
        <v>204.39</v>
      </c>
      <c r="K572" t="n">
        <v>55.27</v>
      </c>
      <c r="L572" t="n">
        <v>1.25</v>
      </c>
      <c r="M572" t="n">
        <v>39</v>
      </c>
      <c r="N572" t="n">
        <v>42.87</v>
      </c>
      <c r="O572" t="n">
        <v>25442.42</v>
      </c>
      <c r="P572" t="n">
        <v>68.94</v>
      </c>
      <c r="Q572" t="n">
        <v>203.6</v>
      </c>
      <c r="R572" t="n">
        <v>39.62</v>
      </c>
      <c r="S572" t="n">
        <v>13.05</v>
      </c>
      <c r="T572" t="n">
        <v>12808.76</v>
      </c>
      <c r="U572" t="n">
        <v>0.33</v>
      </c>
      <c r="V572" t="n">
        <v>0.77</v>
      </c>
      <c r="W572" t="n">
        <v>0.12</v>
      </c>
      <c r="X572" t="n">
        <v>0.82</v>
      </c>
      <c r="Y572" t="n">
        <v>1</v>
      </c>
      <c r="Z572" t="n">
        <v>10</v>
      </c>
    </row>
    <row r="573">
      <c r="A573" t="n">
        <v>2</v>
      </c>
      <c r="B573" t="n">
        <v>105</v>
      </c>
      <c r="C573" t="inlineStr">
        <is>
          <t xml:space="preserve">CONCLUIDO	</t>
        </is>
      </c>
      <c r="D573" t="n">
        <v>11.6268</v>
      </c>
      <c r="E573" t="n">
        <v>8.6</v>
      </c>
      <c r="F573" t="n">
        <v>4.7</v>
      </c>
      <c r="G573" t="n">
        <v>8.539999999999999</v>
      </c>
      <c r="H573" t="n">
        <v>0.13</v>
      </c>
      <c r="I573" t="n">
        <v>33</v>
      </c>
      <c r="J573" t="n">
        <v>204.79</v>
      </c>
      <c r="K573" t="n">
        <v>55.27</v>
      </c>
      <c r="L573" t="n">
        <v>1.5</v>
      </c>
      <c r="M573" t="n">
        <v>31</v>
      </c>
      <c r="N573" t="n">
        <v>43.02</v>
      </c>
      <c r="O573" t="n">
        <v>25491.3</v>
      </c>
      <c r="P573" t="n">
        <v>66.45999999999999</v>
      </c>
      <c r="Q573" t="n">
        <v>203.6</v>
      </c>
      <c r="R573" t="n">
        <v>34.5</v>
      </c>
      <c r="S573" t="n">
        <v>13.05</v>
      </c>
      <c r="T573" t="n">
        <v>10290.25</v>
      </c>
      <c r="U573" t="n">
        <v>0.38</v>
      </c>
      <c r="V573" t="n">
        <v>0.8</v>
      </c>
      <c r="W573" t="n">
        <v>0.11</v>
      </c>
      <c r="X573" t="n">
        <v>0.66</v>
      </c>
      <c r="Y573" t="n">
        <v>1</v>
      </c>
      <c r="Z573" t="n">
        <v>10</v>
      </c>
    </row>
    <row r="574">
      <c r="A574" t="n">
        <v>3</v>
      </c>
      <c r="B574" t="n">
        <v>105</v>
      </c>
      <c r="C574" t="inlineStr">
        <is>
          <t xml:space="preserve">CONCLUIDO	</t>
        </is>
      </c>
      <c r="D574" t="n">
        <v>12.0769</v>
      </c>
      <c r="E574" t="n">
        <v>8.279999999999999</v>
      </c>
      <c r="F574" t="n">
        <v>4.58</v>
      </c>
      <c r="G574" t="n">
        <v>9.81</v>
      </c>
      <c r="H574" t="n">
        <v>0.15</v>
      </c>
      <c r="I574" t="n">
        <v>28</v>
      </c>
      <c r="J574" t="n">
        <v>205.18</v>
      </c>
      <c r="K574" t="n">
        <v>55.27</v>
      </c>
      <c r="L574" t="n">
        <v>1.75</v>
      </c>
      <c r="M574" t="n">
        <v>26</v>
      </c>
      <c r="N574" t="n">
        <v>43.16</v>
      </c>
      <c r="O574" t="n">
        <v>25540.22</v>
      </c>
      <c r="P574" t="n">
        <v>64.63</v>
      </c>
      <c r="Q574" t="n">
        <v>203.62</v>
      </c>
      <c r="R574" t="n">
        <v>30.88</v>
      </c>
      <c r="S574" t="n">
        <v>13.05</v>
      </c>
      <c r="T574" t="n">
        <v>8503.280000000001</v>
      </c>
      <c r="U574" t="n">
        <v>0.42</v>
      </c>
      <c r="V574" t="n">
        <v>0.82</v>
      </c>
      <c r="W574" t="n">
        <v>0.1</v>
      </c>
      <c r="X574" t="n">
        <v>0.54</v>
      </c>
      <c r="Y574" t="n">
        <v>1</v>
      </c>
      <c r="Z574" t="n">
        <v>10</v>
      </c>
    </row>
    <row r="575">
      <c r="A575" t="n">
        <v>4</v>
      </c>
      <c r="B575" t="n">
        <v>105</v>
      </c>
      <c r="C575" t="inlineStr">
        <is>
          <t xml:space="preserve">CONCLUIDO	</t>
        </is>
      </c>
      <c r="D575" t="n">
        <v>12.4352</v>
      </c>
      <c r="E575" t="n">
        <v>8.039999999999999</v>
      </c>
      <c r="F575" t="n">
        <v>4.5</v>
      </c>
      <c r="G575" t="n">
        <v>11.26</v>
      </c>
      <c r="H575" t="n">
        <v>0.17</v>
      </c>
      <c r="I575" t="n">
        <v>24</v>
      </c>
      <c r="J575" t="n">
        <v>205.58</v>
      </c>
      <c r="K575" t="n">
        <v>55.27</v>
      </c>
      <c r="L575" t="n">
        <v>2</v>
      </c>
      <c r="M575" t="n">
        <v>22</v>
      </c>
      <c r="N575" t="n">
        <v>43.31</v>
      </c>
      <c r="O575" t="n">
        <v>25589.2</v>
      </c>
      <c r="P575" t="n">
        <v>63.34</v>
      </c>
      <c r="Q575" t="n">
        <v>203.62</v>
      </c>
      <c r="R575" t="n">
        <v>28.47</v>
      </c>
      <c r="S575" t="n">
        <v>13.05</v>
      </c>
      <c r="T575" t="n">
        <v>7319.12</v>
      </c>
      <c r="U575" t="n">
        <v>0.46</v>
      </c>
      <c r="V575" t="n">
        <v>0.83</v>
      </c>
      <c r="W575" t="n">
        <v>0.09</v>
      </c>
      <c r="X575" t="n">
        <v>0.46</v>
      </c>
      <c r="Y575" t="n">
        <v>1</v>
      </c>
      <c r="Z575" t="n">
        <v>10</v>
      </c>
    </row>
    <row r="576">
      <c r="A576" t="n">
        <v>5</v>
      </c>
      <c r="B576" t="n">
        <v>105</v>
      </c>
      <c r="C576" t="inlineStr">
        <is>
          <t xml:space="preserve">CONCLUIDO	</t>
        </is>
      </c>
      <c r="D576" t="n">
        <v>12.7434</v>
      </c>
      <c r="E576" t="n">
        <v>7.85</v>
      </c>
      <c r="F576" t="n">
        <v>4.43</v>
      </c>
      <c r="G576" t="n">
        <v>12.66</v>
      </c>
      <c r="H576" t="n">
        <v>0.19</v>
      </c>
      <c r="I576" t="n">
        <v>21</v>
      </c>
      <c r="J576" t="n">
        <v>205.98</v>
      </c>
      <c r="K576" t="n">
        <v>55.27</v>
      </c>
      <c r="L576" t="n">
        <v>2.25</v>
      </c>
      <c r="M576" t="n">
        <v>19</v>
      </c>
      <c r="N576" t="n">
        <v>43.46</v>
      </c>
      <c r="O576" t="n">
        <v>25638.22</v>
      </c>
      <c r="P576" t="n">
        <v>62.11</v>
      </c>
      <c r="Q576" t="n">
        <v>203.56</v>
      </c>
      <c r="R576" t="n">
        <v>26.16</v>
      </c>
      <c r="S576" t="n">
        <v>13.05</v>
      </c>
      <c r="T576" t="n">
        <v>6180.02</v>
      </c>
      <c r="U576" t="n">
        <v>0.5</v>
      </c>
      <c r="V576" t="n">
        <v>0.84</v>
      </c>
      <c r="W576" t="n">
        <v>0.09</v>
      </c>
      <c r="X576" t="n">
        <v>0.39</v>
      </c>
      <c r="Y576" t="n">
        <v>1</v>
      </c>
      <c r="Z576" t="n">
        <v>10</v>
      </c>
    </row>
    <row r="577">
      <c r="A577" t="n">
        <v>6</v>
      </c>
      <c r="B577" t="n">
        <v>105</v>
      </c>
      <c r="C577" t="inlineStr">
        <is>
          <t xml:space="preserve">CONCLUIDO	</t>
        </is>
      </c>
      <c r="D577" t="n">
        <v>13.0548</v>
      </c>
      <c r="E577" t="n">
        <v>7.66</v>
      </c>
      <c r="F577" t="n">
        <v>4.32</v>
      </c>
      <c r="G577" t="n">
        <v>13.66</v>
      </c>
      <c r="H577" t="n">
        <v>0.22</v>
      </c>
      <c r="I577" t="n">
        <v>19</v>
      </c>
      <c r="J577" t="n">
        <v>206.38</v>
      </c>
      <c r="K577" t="n">
        <v>55.27</v>
      </c>
      <c r="L577" t="n">
        <v>2.5</v>
      </c>
      <c r="M577" t="n">
        <v>17</v>
      </c>
      <c r="N577" t="n">
        <v>43.6</v>
      </c>
      <c r="O577" t="n">
        <v>25687.3</v>
      </c>
      <c r="P577" t="n">
        <v>60.43</v>
      </c>
      <c r="Q577" t="n">
        <v>203.59</v>
      </c>
      <c r="R577" t="n">
        <v>22.66</v>
      </c>
      <c r="S577" t="n">
        <v>13.05</v>
      </c>
      <c r="T577" t="n">
        <v>4438.97</v>
      </c>
      <c r="U577" t="n">
        <v>0.58</v>
      </c>
      <c r="V577" t="n">
        <v>0.86</v>
      </c>
      <c r="W577" t="n">
        <v>0.08</v>
      </c>
      <c r="X577" t="n">
        <v>0.28</v>
      </c>
      <c r="Y577" t="n">
        <v>1</v>
      </c>
      <c r="Z577" t="n">
        <v>10</v>
      </c>
    </row>
    <row r="578">
      <c r="A578" t="n">
        <v>7</v>
      </c>
      <c r="B578" t="n">
        <v>105</v>
      </c>
      <c r="C578" t="inlineStr">
        <is>
          <t xml:space="preserve">CONCLUIDO	</t>
        </is>
      </c>
      <c r="D578" t="n">
        <v>13.1148</v>
      </c>
      <c r="E578" t="n">
        <v>7.62</v>
      </c>
      <c r="F578" t="n">
        <v>4.37</v>
      </c>
      <c r="G578" t="n">
        <v>15.43</v>
      </c>
      <c r="H578" t="n">
        <v>0.24</v>
      </c>
      <c r="I578" t="n">
        <v>17</v>
      </c>
      <c r="J578" t="n">
        <v>206.78</v>
      </c>
      <c r="K578" t="n">
        <v>55.27</v>
      </c>
      <c r="L578" t="n">
        <v>2.75</v>
      </c>
      <c r="M578" t="n">
        <v>15</v>
      </c>
      <c r="N578" t="n">
        <v>43.75</v>
      </c>
      <c r="O578" t="n">
        <v>25736.42</v>
      </c>
      <c r="P578" t="n">
        <v>60.87</v>
      </c>
      <c r="Q578" t="n">
        <v>203.59</v>
      </c>
      <c r="R578" t="n">
        <v>24.42</v>
      </c>
      <c r="S578" t="n">
        <v>13.05</v>
      </c>
      <c r="T578" t="n">
        <v>5331.76</v>
      </c>
      <c r="U578" t="n">
        <v>0.53</v>
      </c>
      <c r="V578" t="n">
        <v>0.85</v>
      </c>
      <c r="W578" t="n">
        <v>0.08</v>
      </c>
      <c r="X578" t="n">
        <v>0.33</v>
      </c>
      <c r="Y578" t="n">
        <v>1</v>
      </c>
      <c r="Z578" t="n">
        <v>10</v>
      </c>
    </row>
    <row r="579">
      <c r="A579" t="n">
        <v>8</v>
      </c>
      <c r="B579" t="n">
        <v>105</v>
      </c>
      <c r="C579" t="inlineStr">
        <is>
          <t xml:space="preserve">CONCLUIDO	</t>
        </is>
      </c>
      <c r="D579" t="n">
        <v>13.2096</v>
      </c>
      <c r="E579" t="n">
        <v>7.57</v>
      </c>
      <c r="F579" t="n">
        <v>4.36</v>
      </c>
      <c r="G579" t="n">
        <v>16.34</v>
      </c>
      <c r="H579" t="n">
        <v>0.26</v>
      </c>
      <c r="I579" t="n">
        <v>16</v>
      </c>
      <c r="J579" t="n">
        <v>207.17</v>
      </c>
      <c r="K579" t="n">
        <v>55.27</v>
      </c>
      <c r="L579" t="n">
        <v>3</v>
      </c>
      <c r="M579" t="n">
        <v>14</v>
      </c>
      <c r="N579" t="n">
        <v>43.9</v>
      </c>
      <c r="O579" t="n">
        <v>25785.6</v>
      </c>
      <c r="P579" t="n">
        <v>60.52</v>
      </c>
      <c r="Q579" t="n">
        <v>203.58</v>
      </c>
      <c r="R579" t="n">
        <v>23.95</v>
      </c>
      <c r="S579" t="n">
        <v>13.05</v>
      </c>
      <c r="T579" t="n">
        <v>5098.54</v>
      </c>
      <c r="U579" t="n">
        <v>0.54</v>
      </c>
      <c r="V579" t="n">
        <v>0.86</v>
      </c>
      <c r="W579" t="n">
        <v>0.08</v>
      </c>
      <c r="X579" t="n">
        <v>0.32</v>
      </c>
      <c r="Y579" t="n">
        <v>1</v>
      </c>
      <c r="Z579" t="n">
        <v>10</v>
      </c>
    </row>
    <row r="580">
      <c r="A580" t="n">
        <v>9</v>
      </c>
      <c r="B580" t="n">
        <v>105</v>
      </c>
      <c r="C580" t="inlineStr">
        <is>
          <t xml:space="preserve">CONCLUIDO	</t>
        </is>
      </c>
      <c r="D580" t="n">
        <v>13.3284</v>
      </c>
      <c r="E580" t="n">
        <v>7.5</v>
      </c>
      <c r="F580" t="n">
        <v>4.33</v>
      </c>
      <c r="G580" t="n">
        <v>17.32</v>
      </c>
      <c r="H580" t="n">
        <v>0.28</v>
      </c>
      <c r="I580" t="n">
        <v>15</v>
      </c>
      <c r="J580" t="n">
        <v>207.57</v>
      </c>
      <c r="K580" t="n">
        <v>55.27</v>
      </c>
      <c r="L580" t="n">
        <v>3.25</v>
      </c>
      <c r="M580" t="n">
        <v>13</v>
      </c>
      <c r="N580" t="n">
        <v>44.05</v>
      </c>
      <c r="O580" t="n">
        <v>25834.83</v>
      </c>
      <c r="P580" t="n">
        <v>60.03</v>
      </c>
      <c r="Q580" t="n">
        <v>203.58</v>
      </c>
      <c r="R580" t="n">
        <v>23.11</v>
      </c>
      <c r="S580" t="n">
        <v>13.05</v>
      </c>
      <c r="T580" t="n">
        <v>4682.69</v>
      </c>
      <c r="U580" t="n">
        <v>0.5600000000000001</v>
      </c>
      <c r="V580" t="n">
        <v>0.86</v>
      </c>
      <c r="W580" t="n">
        <v>0.08</v>
      </c>
      <c r="X580" t="n">
        <v>0.29</v>
      </c>
      <c r="Y580" t="n">
        <v>1</v>
      </c>
      <c r="Z580" t="n">
        <v>10</v>
      </c>
    </row>
    <row r="581">
      <c r="A581" t="n">
        <v>10</v>
      </c>
      <c r="B581" t="n">
        <v>105</v>
      </c>
      <c r="C581" t="inlineStr">
        <is>
          <t xml:space="preserve">CONCLUIDO	</t>
        </is>
      </c>
      <c r="D581" t="n">
        <v>13.4338</v>
      </c>
      <c r="E581" t="n">
        <v>7.44</v>
      </c>
      <c r="F581" t="n">
        <v>4.31</v>
      </c>
      <c r="G581" t="n">
        <v>18.48</v>
      </c>
      <c r="H581" t="n">
        <v>0.3</v>
      </c>
      <c r="I581" t="n">
        <v>14</v>
      </c>
      <c r="J581" t="n">
        <v>207.97</v>
      </c>
      <c r="K581" t="n">
        <v>55.27</v>
      </c>
      <c r="L581" t="n">
        <v>3.5</v>
      </c>
      <c r="M581" t="n">
        <v>12</v>
      </c>
      <c r="N581" t="n">
        <v>44.2</v>
      </c>
      <c r="O581" t="n">
        <v>25884.1</v>
      </c>
      <c r="P581" t="n">
        <v>59.6</v>
      </c>
      <c r="Q581" t="n">
        <v>203.59</v>
      </c>
      <c r="R581" t="n">
        <v>22.45</v>
      </c>
      <c r="S581" t="n">
        <v>13.05</v>
      </c>
      <c r="T581" t="n">
        <v>4360.98</v>
      </c>
      <c r="U581" t="n">
        <v>0.58</v>
      </c>
      <c r="V581" t="n">
        <v>0.87</v>
      </c>
      <c r="W581" t="n">
        <v>0.08</v>
      </c>
      <c r="X581" t="n">
        <v>0.27</v>
      </c>
      <c r="Y581" t="n">
        <v>1</v>
      </c>
      <c r="Z581" t="n">
        <v>10</v>
      </c>
    </row>
    <row r="582">
      <c r="A582" t="n">
        <v>11</v>
      </c>
      <c r="B582" t="n">
        <v>105</v>
      </c>
      <c r="C582" t="inlineStr">
        <is>
          <t xml:space="preserve">CONCLUIDO	</t>
        </is>
      </c>
      <c r="D582" t="n">
        <v>13.5598</v>
      </c>
      <c r="E582" t="n">
        <v>7.37</v>
      </c>
      <c r="F582" t="n">
        <v>4.28</v>
      </c>
      <c r="G582" t="n">
        <v>19.77</v>
      </c>
      <c r="H582" t="n">
        <v>0.32</v>
      </c>
      <c r="I582" t="n">
        <v>13</v>
      </c>
      <c r="J582" t="n">
        <v>208.37</v>
      </c>
      <c r="K582" t="n">
        <v>55.27</v>
      </c>
      <c r="L582" t="n">
        <v>3.75</v>
      </c>
      <c r="M582" t="n">
        <v>11</v>
      </c>
      <c r="N582" t="n">
        <v>44.35</v>
      </c>
      <c r="O582" t="n">
        <v>25933.43</v>
      </c>
      <c r="P582" t="n">
        <v>58.97</v>
      </c>
      <c r="Q582" t="n">
        <v>203.56</v>
      </c>
      <c r="R582" t="n">
        <v>21.55</v>
      </c>
      <c r="S582" t="n">
        <v>13.05</v>
      </c>
      <c r="T582" t="n">
        <v>3916.45</v>
      </c>
      <c r="U582" t="n">
        <v>0.61</v>
      </c>
      <c r="V582" t="n">
        <v>0.87</v>
      </c>
      <c r="W582" t="n">
        <v>0.08</v>
      </c>
      <c r="X582" t="n">
        <v>0.24</v>
      </c>
      <c r="Y582" t="n">
        <v>1</v>
      </c>
      <c r="Z582" t="n">
        <v>10</v>
      </c>
    </row>
    <row r="583">
      <c r="A583" t="n">
        <v>12</v>
      </c>
      <c r="B583" t="n">
        <v>105</v>
      </c>
      <c r="C583" t="inlineStr">
        <is>
          <t xml:space="preserve">CONCLUIDO	</t>
        </is>
      </c>
      <c r="D583" t="n">
        <v>13.6757</v>
      </c>
      <c r="E583" t="n">
        <v>7.31</v>
      </c>
      <c r="F583" t="n">
        <v>4.26</v>
      </c>
      <c r="G583" t="n">
        <v>21.3</v>
      </c>
      <c r="H583" t="n">
        <v>0.34</v>
      </c>
      <c r="I583" t="n">
        <v>12</v>
      </c>
      <c r="J583" t="n">
        <v>208.77</v>
      </c>
      <c r="K583" t="n">
        <v>55.27</v>
      </c>
      <c r="L583" t="n">
        <v>4</v>
      </c>
      <c r="M583" t="n">
        <v>10</v>
      </c>
      <c r="N583" t="n">
        <v>44.5</v>
      </c>
      <c r="O583" t="n">
        <v>25982.82</v>
      </c>
      <c r="P583" t="n">
        <v>58.46</v>
      </c>
      <c r="Q583" t="n">
        <v>203.56</v>
      </c>
      <c r="R583" t="n">
        <v>20.9</v>
      </c>
      <c r="S583" t="n">
        <v>13.05</v>
      </c>
      <c r="T583" t="n">
        <v>3595.48</v>
      </c>
      <c r="U583" t="n">
        <v>0.62</v>
      </c>
      <c r="V583" t="n">
        <v>0.88</v>
      </c>
      <c r="W583" t="n">
        <v>0.07000000000000001</v>
      </c>
      <c r="X583" t="n">
        <v>0.22</v>
      </c>
      <c r="Y583" t="n">
        <v>1</v>
      </c>
      <c r="Z583" t="n">
        <v>10</v>
      </c>
    </row>
    <row r="584">
      <c r="A584" t="n">
        <v>13</v>
      </c>
      <c r="B584" t="n">
        <v>105</v>
      </c>
      <c r="C584" t="inlineStr">
        <is>
          <t xml:space="preserve">CONCLUIDO	</t>
        </is>
      </c>
      <c r="D584" t="n">
        <v>13.7963</v>
      </c>
      <c r="E584" t="n">
        <v>7.25</v>
      </c>
      <c r="F584" t="n">
        <v>4.24</v>
      </c>
      <c r="G584" t="n">
        <v>23.11</v>
      </c>
      <c r="H584" t="n">
        <v>0.36</v>
      </c>
      <c r="I584" t="n">
        <v>11</v>
      </c>
      <c r="J584" t="n">
        <v>209.17</v>
      </c>
      <c r="K584" t="n">
        <v>55.27</v>
      </c>
      <c r="L584" t="n">
        <v>4.25</v>
      </c>
      <c r="M584" t="n">
        <v>9</v>
      </c>
      <c r="N584" t="n">
        <v>44.65</v>
      </c>
      <c r="O584" t="n">
        <v>26032.25</v>
      </c>
      <c r="P584" t="n">
        <v>57.97</v>
      </c>
      <c r="Q584" t="n">
        <v>203.57</v>
      </c>
      <c r="R584" t="n">
        <v>20.1</v>
      </c>
      <c r="S584" t="n">
        <v>13.05</v>
      </c>
      <c r="T584" t="n">
        <v>3202.47</v>
      </c>
      <c r="U584" t="n">
        <v>0.65</v>
      </c>
      <c r="V584" t="n">
        <v>0.88</v>
      </c>
      <c r="W584" t="n">
        <v>0.07000000000000001</v>
      </c>
      <c r="X584" t="n">
        <v>0.2</v>
      </c>
      <c r="Y584" t="n">
        <v>1</v>
      </c>
      <c r="Z584" t="n">
        <v>10</v>
      </c>
    </row>
    <row r="585">
      <c r="A585" t="n">
        <v>14</v>
      </c>
      <c r="B585" t="n">
        <v>105</v>
      </c>
      <c r="C585" t="inlineStr">
        <is>
          <t xml:space="preserve">CONCLUIDO	</t>
        </is>
      </c>
      <c r="D585" t="n">
        <v>13.8016</v>
      </c>
      <c r="E585" t="n">
        <v>7.25</v>
      </c>
      <c r="F585" t="n">
        <v>4.23</v>
      </c>
      <c r="G585" t="n">
        <v>23.1</v>
      </c>
      <c r="H585" t="n">
        <v>0.38</v>
      </c>
      <c r="I585" t="n">
        <v>11</v>
      </c>
      <c r="J585" t="n">
        <v>209.58</v>
      </c>
      <c r="K585" t="n">
        <v>55.27</v>
      </c>
      <c r="L585" t="n">
        <v>4.5</v>
      </c>
      <c r="M585" t="n">
        <v>9</v>
      </c>
      <c r="N585" t="n">
        <v>44.8</v>
      </c>
      <c r="O585" t="n">
        <v>26081.73</v>
      </c>
      <c r="P585" t="n">
        <v>57.86</v>
      </c>
      <c r="Q585" t="n">
        <v>203.56</v>
      </c>
      <c r="R585" t="n">
        <v>19.99</v>
      </c>
      <c r="S585" t="n">
        <v>13.05</v>
      </c>
      <c r="T585" t="n">
        <v>3143.3</v>
      </c>
      <c r="U585" t="n">
        <v>0.65</v>
      </c>
      <c r="V585" t="n">
        <v>0.88</v>
      </c>
      <c r="W585" t="n">
        <v>0.07000000000000001</v>
      </c>
      <c r="X585" t="n">
        <v>0.19</v>
      </c>
      <c r="Y585" t="n">
        <v>1</v>
      </c>
      <c r="Z585" t="n">
        <v>10</v>
      </c>
    </row>
    <row r="586">
      <c r="A586" t="n">
        <v>15</v>
      </c>
      <c r="B586" t="n">
        <v>105</v>
      </c>
      <c r="C586" t="inlineStr">
        <is>
          <t xml:space="preserve">CONCLUIDO	</t>
        </is>
      </c>
      <c r="D586" t="n">
        <v>13.9947</v>
      </c>
      <c r="E586" t="n">
        <v>7.15</v>
      </c>
      <c r="F586" t="n">
        <v>4.18</v>
      </c>
      <c r="G586" t="n">
        <v>25.05</v>
      </c>
      <c r="H586" t="n">
        <v>0.4</v>
      </c>
      <c r="I586" t="n">
        <v>10</v>
      </c>
      <c r="J586" t="n">
        <v>209.98</v>
      </c>
      <c r="K586" t="n">
        <v>55.27</v>
      </c>
      <c r="L586" t="n">
        <v>4.75</v>
      </c>
      <c r="M586" t="n">
        <v>8</v>
      </c>
      <c r="N586" t="n">
        <v>44.95</v>
      </c>
      <c r="O586" t="n">
        <v>26131.27</v>
      </c>
      <c r="P586" t="n">
        <v>56.86</v>
      </c>
      <c r="Q586" t="n">
        <v>203.57</v>
      </c>
      <c r="R586" t="n">
        <v>18.15</v>
      </c>
      <c r="S586" t="n">
        <v>13.05</v>
      </c>
      <c r="T586" t="n">
        <v>2227.56</v>
      </c>
      <c r="U586" t="n">
        <v>0.72</v>
      </c>
      <c r="V586" t="n">
        <v>0.89</v>
      </c>
      <c r="W586" t="n">
        <v>0.07000000000000001</v>
      </c>
      <c r="X586" t="n">
        <v>0.13</v>
      </c>
      <c r="Y586" t="n">
        <v>1</v>
      </c>
      <c r="Z586" t="n">
        <v>10</v>
      </c>
    </row>
    <row r="587">
      <c r="A587" t="n">
        <v>16</v>
      </c>
      <c r="B587" t="n">
        <v>105</v>
      </c>
      <c r="C587" t="inlineStr">
        <is>
          <t xml:space="preserve">CONCLUIDO	</t>
        </is>
      </c>
      <c r="D587" t="n">
        <v>13.8536</v>
      </c>
      <c r="E587" t="n">
        <v>7.22</v>
      </c>
      <c r="F587" t="n">
        <v>4.25</v>
      </c>
      <c r="G587" t="n">
        <v>25.49</v>
      </c>
      <c r="H587" t="n">
        <v>0.42</v>
      </c>
      <c r="I587" t="n">
        <v>10</v>
      </c>
      <c r="J587" t="n">
        <v>210.38</v>
      </c>
      <c r="K587" t="n">
        <v>55.27</v>
      </c>
      <c r="L587" t="n">
        <v>5</v>
      </c>
      <c r="M587" t="n">
        <v>8</v>
      </c>
      <c r="N587" t="n">
        <v>45.11</v>
      </c>
      <c r="O587" t="n">
        <v>26180.86</v>
      </c>
      <c r="P587" t="n">
        <v>57.65</v>
      </c>
      <c r="Q587" t="n">
        <v>203.62</v>
      </c>
      <c r="R587" t="n">
        <v>20.63</v>
      </c>
      <c r="S587" t="n">
        <v>13.05</v>
      </c>
      <c r="T587" t="n">
        <v>3470.93</v>
      </c>
      <c r="U587" t="n">
        <v>0.63</v>
      </c>
      <c r="V587" t="n">
        <v>0.88</v>
      </c>
      <c r="W587" t="n">
        <v>0.07000000000000001</v>
      </c>
      <c r="X587" t="n">
        <v>0.21</v>
      </c>
      <c r="Y587" t="n">
        <v>1</v>
      </c>
      <c r="Z587" t="n">
        <v>10</v>
      </c>
    </row>
    <row r="588">
      <c r="A588" t="n">
        <v>17</v>
      </c>
      <c r="B588" t="n">
        <v>105</v>
      </c>
      <c r="C588" t="inlineStr">
        <is>
          <t xml:space="preserve">CONCLUIDO	</t>
        </is>
      </c>
      <c r="D588" t="n">
        <v>14.016</v>
      </c>
      <c r="E588" t="n">
        <v>7.13</v>
      </c>
      <c r="F588" t="n">
        <v>4.21</v>
      </c>
      <c r="G588" t="n">
        <v>28.03</v>
      </c>
      <c r="H588" t="n">
        <v>0.44</v>
      </c>
      <c r="I588" t="n">
        <v>9</v>
      </c>
      <c r="J588" t="n">
        <v>210.78</v>
      </c>
      <c r="K588" t="n">
        <v>55.27</v>
      </c>
      <c r="L588" t="n">
        <v>5.25</v>
      </c>
      <c r="M588" t="n">
        <v>7</v>
      </c>
      <c r="N588" t="n">
        <v>45.26</v>
      </c>
      <c r="O588" t="n">
        <v>26230.5</v>
      </c>
      <c r="P588" t="n">
        <v>56.86</v>
      </c>
      <c r="Q588" t="n">
        <v>203.6</v>
      </c>
      <c r="R588" t="n">
        <v>19.21</v>
      </c>
      <c r="S588" t="n">
        <v>13.05</v>
      </c>
      <c r="T588" t="n">
        <v>2765.79</v>
      </c>
      <c r="U588" t="n">
        <v>0.68</v>
      </c>
      <c r="V588" t="n">
        <v>0.89</v>
      </c>
      <c r="W588" t="n">
        <v>0.07000000000000001</v>
      </c>
      <c r="X588" t="n">
        <v>0.16</v>
      </c>
      <c r="Y588" t="n">
        <v>1</v>
      </c>
      <c r="Z588" t="n">
        <v>10</v>
      </c>
    </row>
    <row r="589">
      <c r="A589" t="n">
        <v>18</v>
      </c>
      <c r="B589" t="n">
        <v>105</v>
      </c>
      <c r="C589" t="inlineStr">
        <is>
          <t xml:space="preserve">CONCLUIDO	</t>
        </is>
      </c>
      <c r="D589" t="n">
        <v>14.0231</v>
      </c>
      <c r="E589" t="n">
        <v>7.13</v>
      </c>
      <c r="F589" t="n">
        <v>4.2</v>
      </c>
      <c r="G589" t="n">
        <v>28.01</v>
      </c>
      <c r="H589" t="n">
        <v>0.46</v>
      </c>
      <c r="I589" t="n">
        <v>9</v>
      </c>
      <c r="J589" t="n">
        <v>211.18</v>
      </c>
      <c r="K589" t="n">
        <v>55.27</v>
      </c>
      <c r="L589" t="n">
        <v>5.5</v>
      </c>
      <c r="M589" t="n">
        <v>7</v>
      </c>
      <c r="N589" t="n">
        <v>45.41</v>
      </c>
      <c r="O589" t="n">
        <v>26280.2</v>
      </c>
      <c r="P589" t="n">
        <v>56.76</v>
      </c>
      <c r="Q589" t="n">
        <v>203.58</v>
      </c>
      <c r="R589" t="n">
        <v>19.05</v>
      </c>
      <c r="S589" t="n">
        <v>13.05</v>
      </c>
      <c r="T589" t="n">
        <v>2682.59</v>
      </c>
      <c r="U589" t="n">
        <v>0.6899999999999999</v>
      </c>
      <c r="V589" t="n">
        <v>0.89</v>
      </c>
      <c r="W589" t="n">
        <v>0.07000000000000001</v>
      </c>
      <c r="X589" t="n">
        <v>0.16</v>
      </c>
      <c r="Y589" t="n">
        <v>1</v>
      </c>
      <c r="Z589" t="n">
        <v>10</v>
      </c>
    </row>
    <row r="590">
      <c r="A590" t="n">
        <v>19</v>
      </c>
      <c r="B590" t="n">
        <v>105</v>
      </c>
      <c r="C590" t="inlineStr">
        <is>
          <t xml:space="preserve">CONCLUIDO	</t>
        </is>
      </c>
      <c r="D590" t="n">
        <v>14.1454</v>
      </c>
      <c r="E590" t="n">
        <v>7.07</v>
      </c>
      <c r="F590" t="n">
        <v>4.18</v>
      </c>
      <c r="G590" t="n">
        <v>31.35</v>
      </c>
      <c r="H590" t="n">
        <v>0.48</v>
      </c>
      <c r="I590" t="n">
        <v>8</v>
      </c>
      <c r="J590" t="n">
        <v>211.59</v>
      </c>
      <c r="K590" t="n">
        <v>55.27</v>
      </c>
      <c r="L590" t="n">
        <v>5.75</v>
      </c>
      <c r="M590" t="n">
        <v>6</v>
      </c>
      <c r="N590" t="n">
        <v>45.57</v>
      </c>
      <c r="O590" t="n">
        <v>26329.94</v>
      </c>
      <c r="P590" t="n">
        <v>56.16</v>
      </c>
      <c r="Q590" t="n">
        <v>203.56</v>
      </c>
      <c r="R590" t="n">
        <v>18.39</v>
      </c>
      <c r="S590" t="n">
        <v>13.05</v>
      </c>
      <c r="T590" t="n">
        <v>2360.65</v>
      </c>
      <c r="U590" t="n">
        <v>0.71</v>
      </c>
      <c r="V590" t="n">
        <v>0.89</v>
      </c>
      <c r="W590" t="n">
        <v>0.07000000000000001</v>
      </c>
      <c r="X590" t="n">
        <v>0.14</v>
      </c>
      <c r="Y590" t="n">
        <v>1</v>
      </c>
      <c r="Z590" t="n">
        <v>10</v>
      </c>
    </row>
    <row r="591">
      <c r="A591" t="n">
        <v>20</v>
      </c>
      <c r="B591" t="n">
        <v>105</v>
      </c>
      <c r="C591" t="inlineStr">
        <is>
          <t xml:space="preserve">CONCLUIDO	</t>
        </is>
      </c>
      <c r="D591" t="n">
        <v>14.1487</v>
      </c>
      <c r="E591" t="n">
        <v>7.07</v>
      </c>
      <c r="F591" t="n">
        <v>4.18</v>
      </c>
      <c r="G591" t="n">
        <v>31.34</v>
      </c>
      <c r="H591" t="n">
        <v>0.5</v>
      </c>
      <c r="I591" t="n">
        <v>8</v>
      </c>
      <c r="J591" t="n">
        <v>211.99</v>
      </c>
      <c r="K591" t="n">
        <v>55.27</v>
      </c>
      <c r="L591" t="n">
        <v>6</v>
      </c>
      <c r="M591" t="n">
        <v>6</v>
      </c>
      <c r="N591" t="n">
        <v>45.72</v>
      </c>
      <c r="O591" t="n">
        <v>26379.74</v>
      </c>
      <c r="P591" t="n">
        <v>56.11</v>
      </c>
      <c r="Q591" t="n">
        <v>203.56</v>
      </c>
      <c r="R591" t="n">
        <v>18.34</v>
      </c>
      <c r="S591" t="n">
        <v>13.05</v>
      </c>
      <c r="T591" t="n">
        <v>2336.81</v>
      </c>
      <c r="U591" t="n">
        <v>0.71</v>
      </c>
      <c r="V591" t="n">
        <v>0.89</v>
      </c>
      <c r="W591" t="n">
        <v>0.07000000000000001</v>
      </c>
      <c r="X591" t="n">
        <v>0.14</v>
      </c>
      <c r="Y591" t="n">
        <v>1</v>
      </c>
      <c r="Z591" t="n">
        <v>10</v>
      </c>
    </row>
    <row r="592">
      <c r="A592" t="n">
        <v>21</v>
      </c>
      <c r="B592" t="n">
        <v>105</v>
      </c>
      <c r="C592" t="inlineStr">
        <is>
          <t xml:space="preserve">CONCLUIDO	</t>
        </is>
      </c>
      <c r="D592" t="n">
        <v>14.1459</v>
      </c>
      <c r="E592" t="n">
        <v>7.07</v>
      </c>
      <c r="F592" t="n">
        <v>4.18</v>
      </c>
      <c r="G592" t="n">
        <v>31.35</v>
      </c>
      <c r="H592" t="n">
        <v>0.52</v>
      </c>
      <c r="I592" t="n">
        <v>8</v>
      </c>
      <c r="J592" t="n">
        <v>212.4</v>
      </c>
      <c r="K592" t="n">
        <v>55.27</v>
      </c>
      <c r="L592" t="n">
        <v>6.25</v>
      </c>
      <c r="M592" t="n">
        <v>6</v>
      </c>
      <c r="N592" t="n">
        <v>45.87</v>
      </c>
      <c r="O592" t="n">
        <v>26429.59</v>
      </c>
      <c r="P592" t="n">
        <v>55.85</v>
      </c>
      <c r="Q592" t="n">
        <v>203.58</v>
      </c>
      <c r="R592" t="n">
        <v>18.4</v>
      </c>
      <c r="S592" t="n">
        <v>13.05</v>
      </c>
      <c r="T592" t="n">
        <v>2366.84</v>
      </c>
      <c r="U592" t="n">
        <v>0.71</v>
      </c>
      <c r="V592" t="n">
        <v>0.89</v>
      </c>
      <c r="W592" t="n">
        <v>0.07000000000000001</v>
      </c>
      <c r="X592" t="n">
        <v>0.14</v>
      </c>
      <c r="Y592" t="n">
        <v>1</v>
      </c>
      <c r="Z592" t="n">
        <v>10</v>
      </c>
    </row>
    <row r="593">
      <c r="A593" t="n">
        <v>22</v>
      </c>
      <c r="B593" t="n">
        <v>105</v>
      </c>
      <c r="C593" t="inlineStr">
        <is>
          <t xml:space="preserve">CONCLUIDO	</t>
        </is>
      </c>
      <c r="D593" t="n">
        <v>14.1454</v>
      </c>
      <c r="E593" t="n">
        <v>7.07</v>
      </c>
      <c r="F593" t="n">
        <v>4.18</v>
      </c>
      <c r="G593" t="n">
        <v>31.35</v>
      </c>
      <c r="H593" t="n">
        <v>0.54</v>
      </c>
      <c r="I593" t="n">
        <v>8</v>
      </c>
      <c r="J593" t="n">
        <v>212.8</v>
      </c>
      <c r="K593" t="n">
        <v>55.27</v>
      </c>
      <c r="L593" t="n">
        <v>6.5</v>
      </c>
      <c r="M593" t="n">
        <v>6</v>
      </c>
      <c r="N593" t="n">
        <v>46.03</v>
      </c>
      <c r="O593" t="n">
        <v>26479.5</v>
      </c>
      <c r="P593" t="n">
        <v>55.58</v>
      </c>
      <c r="Q593" t="n">
        <v>203.59</v>
      </c>
      <c r="R593" t="n">
        <v>18.38</v>
      </c>
      <c r="S593" t="n">
        <v>13.05</v>
      </c>
      <c r="T593" t="n">
        <v>2354</v>
      </c>
      <c r="U593" t="n">
        <v>0.71</v>
      </c>
      <c r="V593" t="n">
        <v>0.89</v>
      </c>
      <c r="W593" t="n">
        <v>0.07000000000000001</v>
      </c>
      <c r="X593" t="n">
        <v>0.14</v>
      </c>
      <c r="Y593" t="n">
        <v>1</v>
      </c>
      <c r="Z593" t="n">
        <v>10</v>
      </c>
    </row>
    <row r="594">
      <c r="A594" t="n">
        <v>23</v>
      </c>
      <c r="B594" t="n">
        <v>105</v>
      </c>
      <c r="C594" t="inlineStr">
        <is>
          <t xml:space="preserve">CONCLUIDO	</t>
        </is>
      </c>
      <c r="D594" t="n">
        <v>14.3261</v>
      </c>
      <c r="E594" t="n">
        <v>6.98</v>
      </c>
      <c r="F594" t="n">
        <v>4.13</v>
      </c>
      <c r="G594" t="n">
        <v>35.41</v>
      </c>
      <c r="H594" t="n">
        <v>0.5600000000000001</v>
      </c>
      <c r="I594" t="n">
        <v>7</v>
      </c>
      <c r="J594" t="n">
        <v>213.21</v>
      </c>
      <c r="K594" t="n">
        <v>55.27</v>
      </c>
      <c r="L594" t="n">
        <v>6.75</v>
      </c>
      <c r="M594" t="n">
        <v>5</v>
      </c>
      <c r="N594" t="n">
        <v>46.18</v>
      </c>
      <c r="O594" t="n">
        <v>26529.46</v>
      </c>
      <c r="P594" t="n">
        <v>54.71</v>
      </c>
      <c r="Q594" t="n">
        <v>203.56</v>
      </c>
      <c r="R594" t="n">
        <v>16.69</v>
      </c>
      <c r="S594" t="n">
        <v>13.05</v>
      </c>
      <c r="T594" t="n">
        <v>1517.25</v>
      </c>
      <c r="U594" t="n">
        <v>0.78</v>
      </c>
      <c r="V594" t="n">
        <v>0.9</v>
      </c>
      <c r="W594" t="n">
        <v>0.07000000000000001</v>
      </c>
      <c r="X594" t="n">
        <v>0.09</v>
      </c>
      <c r="Y594" t="n">
        <v>1</v>
      </c>
      <c r="Z594" t="n">
        <v>10</v>
      </c>
    </row>
    <row r="595">
      <c r="A595" t="n">
        <v>24</v>
      </c>
      <c r="B595" t="n">
        <v>105</v>
      </c>
      <c r="C595" t="inlineStr">
        <is>
          <t xml:space="preserve">CONCLUIDO	</t>
        </is>
      </c>
      <c r="D595" t="n">
        <v>14.288</v>
      </c>
      <c r="E595" t="n">
        <v>7</v>
      </c>
      <c r="F595" t="n">
        <v>4.15</v>
      </c>
      <c r="G595" t="n">
        <v>35.57</v>
      </c>
      <c r="H595" t="n">
        <v>0.58</v>
      </c>
      <c r="I595" t="n">
        <v>7</v>
      </c>
      <c r="J595" t="n">
        <v>213.61</v>
      </c>
      <c r="K595" t="n">
        <v>55.27</v>
      </c>
      <c r="L595" t="n">
        <v>7</v>
      </c>
      <c r="M595" t="n">
        <v>5</v>
      </c>
      <c r="N595" t="n">
        <v>46.34</v>
      </c>
      <c r="O595" t="n">
        <v>26579.47</v>
      </c>
      <c r="P595" t="n">
        <v>54.94</v>
      </c>
      <c r="Q595" t="n">
        <v>203.58</v>
      </c>
      <c r="R595" t="n">
        <v>17.45</v>
      </c>
      <c r="S595" t="n">
        <v>13.05</v>
      </c>
      <c r="T595" t="n">
        <v>1896.99</v>
      </c>
      <c r="U595" t="n">
        <v>0.75</v>
      </c>
      <c r="V595" t="n">
        <v>0.9</v>
      </c>
      <c r="W595" t="n">
        <v>0.06</v>
      </c>
      <c r="X595" t="n">
        <v>0.11</v>
      </c>
      <c r="Y595" t="n">
        <v>1</v>
      </c>
      <c r="Z595" t="n">
        <v>10</v>
      </c>
    </row>
    <row r="596">
      <c r="A596" t="n">
        <v>25</v>
      </c>
      <c r="B596" t="n">
        <v>105</v>
      </c>
      <c r="C596" t="inlineStr">
        <is>
          <t xml:space="preserve">CONCLUIDO	</t>
        </is>
      </c>
      <c r="D596" t="n">
        <v>14.2523</v>
      </c>
      <c r="E596" t="n">
        <v>7.02</v>
      </c>
      <c r="F596" t="n">
        <v>4.17</v>
      </c>
      <c r="G596" t="n">
        <v>35.72</v>
      </c>
      <c r="H596" t="n">
        <v>0.6</v>
      </c>
      <c r="I596" t="n">
        <v>7</v>
      </c>
      <c r="J596" t="n">
        <v>214.02</v>
      </c>
      <c r="K596" t="n">
        <v>55.27</v>
      </c>
      <c r="L596" t="n">
        <v>7.25</v>
      </c>
      <c r="M596" t="n">
        <v>5</v>
      </c>
      <c r="N596" t="n">
        <v>46.49</v>
      </c>
      <c r="O596" t="n">
        <v>26629.54</v>
      </c>
      <c r="P596" t="n">
        <v>55.04</v>
      </c>
      <c r="Q596" t="n">
        <v>203.59</v>
      </c>
      <c r="R596" t="n">
        <v>18.01</v>
      </c>
      <c r="S596" t="n">
        <v>13.05</v>
      </c>
      <c r="T596" t="n">
        <v>2174.82</v>
      </c>
      <c r="U596" t="n">
        <v>0.72</v>
      </c>
      <c r="V596" t="n">
        <v>0.9</v>
      </c>
      <c r="W596" t="n">
        <v>0.07000000000000001</v>
      </c>
      <c r="X596" t="n">
        <v>0.13</v>
      </c>
      <c r="Y596" t="n">
        <v>1</v>
      </c>
      <c r="Z596" t="n">
        <v>10</v>
      </c>
    </row>
    <row r="597">
      <c r="A597" t="n">
        <v>26</v>
      </c>
      <c r="B597" t="n">
        <v>105</v>
      </c>
      <c r="C597" t="inlineStr">
        <is>
          <t xml:space="preserve">CONCLUIDO	</t>
        </is>
      </c>
      <c r="D597" t="n">
        <v>14.258</v>
      </c>
      <c r="E597" t="n">
        <v>7.01</v>
      </c>
      <c r="F597" t="n">
        <v>4.17</v>
      </c>
      <c r="G597" t="n">
        <v>35.7</v>
      </c>
      <c r="H597" t="n">
        <v>0.62</v>
      </c>
      <c r="I597" t="n">
        <v>7</v>
      </c>
      <c r="J597" t="n">
        <v>214.42</v>
      </c>
      <c r="K597" t="n">
        <v>55.27</v>
      </c>
      <c r="L597" t="n">
        <v>7.5</v>
      </c>
      <c r="M597" t="n">
        <v>5</v>
      </c>
      <c r="N597" t="n">
        <v>46.65</v>
      </c>
      <c r="O597" t="n">
        <v>26679.66</v>
      </c>
      <c r="P597" t="n">
        <v>54.65</v>
      </c>
      <c r="Q597" t="n">
        <v>203.56</v>
      </c>
      <c r="R597" t="n">
        <v>17.97</v>
      </c>
      <c r="S597" t="n">
        <v>13.05</v>
      </c>
      <c r="T597" t="n">
        <v>2157.07</v>
      </c>
      <c r="U597" t="n">
        <v>0.73</v>
      </c>
      <c r="V597" t="n">
        <v>0.9</v>
      </c>
      <c r="W597" t="n">
        <v>0.06</v>
      </c>
      <c r="X597" t="n">
        <v>0.12</v>
      </c>
      <c r="Y597" t="n">
        <v>1</v>
      </c>
      <c r="Z597" t="n">
        <v>10</v>
      </c>
    </row>
    <row r="598">
      <c r="A598" t="n">
        <v>27</v>
      </c>
      <c r="B598" t="n">
        <v>105</v>
      </c>
      <c r="C598" t="inlineStr">
        <is>
          <t xml:space="preserve">CONCLUIDO	</t>
        </is>
      </c>
      <c r="D598" t="n">
        <v>14.3914</v>
      </c>
      <c r="E598" t="n">
        <v>6.95</v>
      </c>
      <c r="F598" t="n">
        <v>4.14</v>
      </c>
      <c r="G598" t="n">
        <v>41.41</v>
      </c>
      <c r="H598" t="n">
        <v>0.64</v>
      </c>
      <c r="I598" t="n">
        <v>6</v>
      </c>
      <c r="J598" t="n">
        <v>214.83</v>
      </c>
      <c r="K598" t="n">
        <v>55.27</v>
      </c>
      <c r="L598" t="n">
        <v>7.75</v>
      </c>
      <c r="M598" t="n">
        <v>4</v>
      </c>
      <c r="N598" t="n">
        <v>46.81</v>
      </c>
      <c r="O598" t="n">
        <v>26729.83</v>
      </c>
      <c r="P598" t="n">
        <v>53.95</v>
      </c>
      <c r="Q598" t="n">
        <v>203.56</v>
      </c>
      <c r="R598" t="n">
        <v>17.14</v>
      </c>
      <c r="S598" t="n">
        <v>13.05</v>
      </c>
      <c r="T598" t="n">
        <v>1746.52</v>
      </c>
      <c r="U598" t="n">
        <v>0.76</v>
      </c>
      <c r="V598" t="n">
        <v>0.9</v>
      </c>
      <c r="W598" t="n">
        <v>0.06</v>
      </c>
      <c r="X598" t="n">
        <v>0.1</v>
      </c>
      <c r="Y598" t="n">
        <v>1</v>
      </c>
      <c r="Z598" t="n">
        <v>10</v>
      </c>
    </row>
    <row r="599">
      <c r="A599" t="n">
        <v>28</v>
      </c>
      <c r="B599" t="n">
        <v>105</v>
      </c>
      <c r="C599" t="inlineStr">
        <is>
          <t xml:space="preserve">CONCLUIDO	</t>
        </is>
      </c>
      <c r="D599" t="n">
        <v>14.3994</v>
      </c>
      <c r="E599" t="n">
        <v>6.94</v>
      </c>
      <c r="F599" t="n">
        <v>4.14</v>
      </c>
      <c r="G599" t="n">
        <v>41.37</v>
      </c>
      <c r="H599" t="n">
        <v>0.66</v>
      </c>
      <c r="I599" t="n">
        <v>6</v>
      </c>
      <c r="J599" t="n">
        <v>215.24</v>
      </c>
      <c r="K599" t="n">
        <v>55.27</v>
      </c>
      <c r="L599" t="n">
        <v>8</v>
      </c>
      <c r="M599" t="n">
        <v>4</v>
      </c>
      <c r="N599" t="n">
        <v>46.97</v>
      </c>
      <c r="O599" t="n">
        <v>26780.06</v>
      </c>
      <c r="P599" t="n">
        <v>53.83</v>
      </c>
      <c r="Q599" t="n">
        <v>203.61</v>
      </c>
      <c r="R599" t="n">
        <v>17.02</v>
      </c>
      <c r="S599" t="n">
        <v>13.05</v>
      </c>
      <c r="T599" t="n">
        <v>1685.66</v>
      </c>
      <c r="U599" t="n">
        <v>0.77</v>
      </c>
      <c r="V599" t="n">
        <v>0.9</v>
      </c>
      <c r="W599" t="n">
        <v>0.06</v>
      </c>
      <c r="X599" t="n">
        <v>0.1</v>
      </c>
      <c r="Y599" t="n">
        <v>1</v>
      </c>
      <c r="Z599" t="n">
        <v>10</v>
      </c>
    </row>
    <row r="600">
      <c r="A600" t="n">
        <v>29</v>
      </c>
      <c r="B600" t="n">
        <v>105</v>
      </c>
      <c r="C600" t="inlineStr">
        <is>
          <t xml:space="preserve">CONCLUIDO	</t>
        </is>
      </c>
      <c r="D600" t="n">
        <v>14.396</v>
      </c>
      <c r="E600" t="n">
        <v>6.95</v>
      </c>
      <c r="F600" t="n">
        <v>4.14</v>
      </c>
      <c r="G600" t="n">
        <v>41.38</v>
      </c>
      <c r="H600" t="n">
        <v>0.68</v>
      </c>
      <c r="I600" t="n">
        <v>6</v>
      </c>
      <c r="J600" t="n">
        <v>215.65</v>
      </c>
      <c r="K600" t="n">
        <v>55.27</v>
      </c>
      <c r="L600" t="n">
        <v>8.25</v>
      </c>
      <c r="M600" t="n">
        <v>4</v>
      </c>
      <c r="N600" t="n">
        <v>47.12</v>
      </c>
      <c r="O600" t="n">
        <v>26830.34</v>
      </c>
      <c r="P600" t="n">
        <v>53.93</v>
      </c>
      <c r="Q600" t="n">
        <v>203.56</v>
      </c>
      <c r="R600" t="n">
        <v>17.09</v>
      </c>
      <c r="S600" t="n">
        <v>13.05</v>
      </c>
      <c r="T600" t="n">
        <v>1720.99</v>
      </c>
      <c r="U600" t="n">
        <v>0.76</v>
      </c>
      <c r="V600" t="n">
        <v>0.9</v>
      </c>
      <c r="W600" t="n">
        <v>0.06</v>
      </c>
      <c r="X600" t="n">
        <v>0.1</v>
      </c>
      <c r="Y600" t="n">
        <v>1</v>
      </c>
      <c r="Z600" t="n">
        <v>10</v>
      </c>
    </row>
    <row r="601">
      <c r="A601" t="n">
        <v>30</v>
      </c>
      <c r="B601" t="n">
        <v>105</v>
      </c>
      <c r="C601" t="inlineStr">
        <is>
          <t xml:space="preserve">CONCLUIDO	</t>
        </is>
      </c>
      <c r="D601" t="n">
        <v>14.3942</v>
      </c>
      <c r="E601" t="n">
        <v>6.95</v>
      </c>
      <c r="F601" t="n">
        <v>4.14</v>
      </c>
      <c r="G601" t="n">
        <v>41.39</v>
      </c>
      <c r="H601" t="n">
        <v>0.7</v>
      </c>
      <c r="I601" t="n">
        <v>6</v>
      </c>
      <c r="J601" t="n">
        <v>216.05</v>
      </c>
      <c r="K601" t="n">
        <v>55.27</v>
      </c>
      <c r="L601" t="n">
        <v>8.5</v>
      </c>
      <c r="M601" t="n">
        <v>4</v>
      </c>
      <c r="N601" t="n">
        <v>47.28</v>
      </c>
      <c r="O601" t="n">
        <v>26880.68</v>
      </c>
      <c r="P601" t="n">
        <v>53.88</v>
      </c>
      <c r="Q601" t="n">
        <v>203.56</v>
      </c>
      <c r="R601" t="n">
        <v>17.1</v>
      </c>
      <c r="S601" t="n">
        <v>13.05</v>
      </c>
      <c r="T601" t="n">
        <v>1724.79</v>
      </c>
      <c r="U601" t="n">
        <v>0.76</v>
      </c>
      <c r="V601" t="n">
        <v>0.9</v>
      </c>
      <c r="W601" t="n">
        <v>0.06</v>
      </c>
      <c r="X601" t="n">
        <v>0.1</v>
      </c>
      <c r="Y601" t="n">
        <v>1</v>
      </c>
      <c r="Z601" t="n">
        <v>10</v>
      </c>
    </row>
    <row r="602">
      <c r="A602" t="n">
        <v>31</v>
      </c>
      <c r="B602" t="n">
        <v>105</v>
      </c>
      <c r="C602" t="inlineStr">
        <is>
          <t xml:space="preserve">CONCLUIDO	</t>
        </is>
      </c>
      <c r="D602" t="n">
        <v>14.4323</v>
      </c>
      <c r="E602" t="n">
        <v>6.93</v>
      </c>
      <c r="F602" t="n">
        <v>4.12</v>
      </c>
      <c r="G602" t="n">
        <v>41.21</v>
      </c>
      <c r="H602" t="n">
        <v>0.72</v>
      </c>
      <c r="I602" t="n">
        <v>6</v>
      </c>
      <c r="J602" t="n">
        <v>216.46</v>
      </c>
      <c r="K602" t="n">
        <v>55.27</v>
      </c>
      <c r="L602" t="n">
        <v>8.75</v>
      </c>
      <c r="M602" t="n">
        <v>4</v>
      </c>
      <c r="N602" t="n">
        <v>47.44</v>
      </c>
      <c r="O602" t="n">
        <v>26931.07</v>
      </c>
      <c r="P602" t="n">
        <v>53.35</v>
      </c>
      <c r="Q602" t="n">
        <v>203.56</v>
      </c>
      <c r="R602" t="n">
        <v>16.4</v>
      </c>
      <c r="S602" t="n">
        <v>13.05</v>
      </c>
      <c r="T602" t="n">
        <v>1377.1</v>
      </c>
      <c r="U602" t="n">
        <v>0.8</v>
      </c>
      <c r="V602" t="n">
        <v>0.91</v>
      </c>
      <c r="W602" t="n">
        <v>0.06</v>
      </c>
      <c r="X602" t="n">
        <v>0.08</v>
      </c>
      <c r="Y602" t="n">
        <v>1</v>
      </c>
      <c r="Z602" t="n">
        <v>10</v>
      </c>
    </row>
    <row r="603">
      <c r="A603" t="n">
        <v>32</v>
      </c>
      <c r="B603" t="n">
        <v>105</v>
      </c>
      <c r="C603" t="inlineStr">
        <is>
          <t xml:space="preserve">CONCLUIDO	</t>
        </is>
      </c>
      <c r="D603" t="n">
        <v>14.4098</v>
      </c>
      <c r="E603" t="n">
        <v>6.94</v>
      </c>
      <c r="F603" t="n">
        <v>4.13</v>
      </c>
      <c r="G603" t="n">
        <v>41.32</v>
      </c>
      <c r="H603" t="n">
        <v>0.74</v>
      </c>
      <c r="I603" t="n">
        <v>6</v>
      </c>
      <c r="J603" t="n">
        <v>216.87</v>
      </c>
      <c r="K603" t="n">
        <v>55.27</v>
      </c>
      <c r="L603" t="n">
        <v>9</v>
      </c>
      <c r="M603" t="n">
        <v>4</v>
      </c>
      <c r="N603" t="n">
        <v>47.6</v>
      </c>
      <c r="O603" t="n">
        <v>26981.51</v>
      </c>
      <c r="P603" t="n">
        <v>53.16</v>
      </c>
      <c r="Q603" t="n">
        <v>203.56</v>
      </c>
      <c r="R603" t="n">
        <v>16.91</v>
      </c>
      <c r="S603" t="n">
        <v>13.05</v>
      </c>
      <c r="T603" t="n">
        <v>1627.53</v>
      </c>
      <c r="U603" t="n">
        <v>0.77</v>
      </c>
      <c r="V603" t="n">
        <v>0.9</v>
      </c>
      <c r="W603" t="n">
        <v>0.06</v>
      </c>
      <c r="X603" t="n">
        <v>0.09</v>
      </c>
      <c r="Y603" t="n">
        <v>1</v>
      </c>
      <c r="Z603" t="n">
        <v>10</v>
      </c>
    </row>
    <row r="604">
      <c r="A604" t="n">
        <v>33</v>
      </c>
      <c r="B604" t="n">
        <v>105</v>
      </c>
      <c r="C604" t="inlineStr">
        <is>
          <t xml:space="preserve">CONCLUIDO	</t>
        </is>
      </c>
      <c r="D604" t="n">
        <v>14.3753</v>
      </c>
      <c r="E604" t="n">
        <v>6.96</v>
      </c>
      <c r="F604" t="n">
        <v>4.15</v>
      </c>
      <c r="G604" t="n">
        <v>41.48</v>
      </c>
      <c r="H604" t="n">
        <v>0.76</v>
      </c>
      <c r="I604" t="n">
        <v>6</v>
      </c>
      <c r="J604" t="n">
        <v>217.28</v>
      </c>
      <c r="K604" t="n">
        <v>55.27</v>
      </c>
      <c r="L604" t="n">
        <v>9.25</v>
      </c>
      <c r="M604" t="n">
        <v>4</v>
      </c>
      <c r="N604" t="n">
        <v>47.76</v>
      </c>
      <c r="O604" t="n">
        <v>27032.02</v>
      </c>
      <c r="P604" t="n">
        <v>53.08</v>
      </c>
      <c r="Q604" t="n">
        <v>203.56</v>
      </c>
      <c r="R604" t="n">
        <v>17.46</v>
      </c>
      <c r="S604" t="n">
        <v>13.05</v>
      </c>
      <c r="T604" t="n">
        <v>1903.38</v>
      </c>
      <c r="U604" t="n">
        <v>0.75</v>
      </c>
      <c r="V604" t="n">
        <v>0.9</v>
      </c>
      <c r="W604" t="n">
        <v>0.06</v>
      </c>
      <c r="X604" t="n">
        <v>0.11</v>
      </c>
      <c r="Y604" t="n">
        <v>1</v>
      </c>
      <c r="Z604" t="n">
        <v>10</v>
      </c>
    </row>
    <row r="605">
      <c r="A605" t="n">
        <v>34</v>
      </c>
      <c r="B605" t="n">
        <v>105</v>
      </c>
      <c r="C605" t="inlineStr">
        <is>
          <t xml:space="preserve">CONCLUIDO	</t>
        </is>
      </c>
      <c r="D605" t="n">
        <v>14.5261</v>
      </c>
      <c r="E605" t="n">
        <v>6.88</v>
      </c>
      <c r="F605" t="n">
        <v>4.12</v>
      </c>
      <c r="G605" t="n">
        <v>49.4</v>
      </c>
      <c r="H605" t="n">
        <v>0.78</v>
      </c>
      <c r="I605" t="n">
        <v>5</v>
      </c>
      <c r="J605" t="n">
        <v>217.69</v>
      </c>
      <c r="K605" t="n">
        <v>55.27</v>
      </c>
      <c r="L605" t="n">
        <v>9.5</v>
      </c>
      <c r="M605" t="n">
        <v>3</v>
      </c>
      <c r="N605" t="n">
        <v>47.92</v>
      </c>
      <c r="O605" t="n">
        <v>27082.57</v>
      </c>
      <c r="P605" t="n">
        <v>52.43</v>
      </c>
      <c r="Q605" t="n">
        <v>203.56</v>
      </c>
      <c r="R605" t="n">
        <v>16.42</v>
      </c>
      <c r="S605" t="n">
        <v>13.05</v>
      </c>
      <c r="T605" t="n">
        <v>1390.07</v>
      </c>
      <c r="U605" t="n">
        <v>0.79</v>
      </c>
      <c r="V605" t="n">
        <v>0.91</v>
      </c>
      <c r="W605" t="n">
        <v>0.06</v>
      </c>
      <c r="X605" t="n">
        <v>0.08</v>
      </c>
      <c r="Y605" t="n">
        <v>1</v>
      </c>
      <c r="Z605" t="n">
        <v>10</v>
      </c>
    </row>
    <row r="606">
      <c r="A606" t="n">
        <v>35</v>
      </c>
      <c r="B606" t="n">
        <v>105</v>
      </c>
      <c r="C606" t="inlineStr">
        <is>
          <t xml:space="preserve">CONCLUIDO	</t>
        </is>
      </c>
      <c r="D606" t="n">
        <v>14.5138</v>
      </c>
      <c r="E606" t="n">
        <v>6.89</v>
      </c>
      <c r="F606" t="n">
        <v>4.12</v>
      </c>
      <c r="G606" t="n">
        <v>49.47</v>
      </c>
      <c r="H606" t="n">
        <v>0.79</v>
      </c>
      <c r="I606" t="n">
        <v>5</v>
      </c>
      <c r="J606" t="n">
        <v>218.1</v>
      </c>
      <c r="K606" t="n">
        <v>55.27</v>
      </c>
      <c r="L606" t="n">
        <v>9.75</v>
      </c>
      <c r="M606" t="n">
        <v>3</v>
      </c>
      <c r="N606" t="n">
        <v>48.08</v>
      </c>
      <c r="O606" t="n">
        <v>27133.18</v>
      </c>
      <c r="P606" t="n">
        <v>52.47</v>
      </c>
      <c r="Q606" t="n">
        <v>203.6</v>
      </c>
      <c r="R606" t="n">
        <v>16.61</v>
      </c>
      <c r="S606" t="n">
        <v>13.05</v>
      </c>
      <c r="T606" t="n">
        <v>1484.05</v>
      </c>
      <c r="U606" t="n">
        <v>0.79</v>
      </c>
      <c r="V606" t="n">
        <v>0.91</v>
      </c>
      <c r="W606" t="n">
        <v>0.06</v>
      </c>
      <c r="X606" t="n">
        <v>0.08</v>
      </c>
      <c r="Y606" t="n">
        <v>1</v>
      </c>
      <c r="Z606" t="n">
        <v>10</v>
      </c>
    </row>
    <row r="607">
      <c r="A607" t="n">
        <v>36</v>
      </c>
      <c r="B607" t="n">
        <v>105</v>
      </c>
      <c r="C607" t="inlineStr">
        <is>
          <t xml:space="preserve">CONCLUIDO	</t>
        </is>
      </c>
      <c r="D607" t="n">
        <v>14.5243</v>
      </c>
      <c r="E607" t="n">
        <v>6.88</v>
      </c>
      <c r="F607" t="n">
        <v>4.12</v>
      </c>
      <c r="G607" t="n">
        <v>49.41</v>
      </c>
      <c r="H607" t="n">
        <v>0.8100000000000001</v>
      </c>
      <c r="I607" t="n">
        <v>5</v>
      </c>
      <c r="J607" t="n">
        <v>218.51</v>
      </c>
      <c r="K607" t="n">
        <v>55.27</v>
      </c>
      <c r="L607" t="n">
        <v>10</v>
      </c>
      <c r="M607" t="n">
        <v>3</v>
      </c>
      <c r="N607" t="n">
        <v>48.24</v>
      </c>
      <c r="O607" t="n">
        <v>27183.85</v>
      </c>
      <c r="P607" t="n">
        <v>52.59</v>
      </c>
      <c r="Q607" t="n">
        <v>203.58</v>
      </c>
      <c r="R607" t="n">
        <v>16.4</v>
      </c>
      <c r="S607" t="n">
        <v>13.05</v>
      </c>
      <c r="T607" t="n">
        <v>1380.43</v>
      </c>
      <c r="U607" t="n">
        <v>0.8</v>
      </c>
      <c r="V607" t="n">
        <v>0.91</v>
      </c>
      <c r="W607" t="n">
        <v>0.06</v>
      </c>
      <c r="X607" t="n">
        <v>0.08</v>
      </c>
      <c r="Y607" t="n">
        <v>1</v>
      </c>
      <c r="Z607" t="n">
        <v>10</v>
      </c>
    </row>
    <row r="608">
      <c r="A608" t="n">
        <v>37</v>
      </c>
      <c r="B608" t="n">
        <v>105</v>
      </c>
      <c r="C608" t="inlineStr">
        <is>
          <t xml:space="preserve">CONCLUIDO	</t>
        </is>
      </c>
      <c r="D608" t="n">
        <v>14.5214</v>
      </c>
      <c r="E608" t="n">
        <v>6.89</v>
      </c>
      <c r="F608" t="n">
        <v>4.12</v>
      </c>
      <c r="G608" t="n">
        <v>49.43</v>
      </c>
      <c r="H608" t="n">
        <v>0.83</v>
      </c>
      <c r="I608" t="n">
        <v>5</v>
      </c>
      <c r="J608" t="n">
        <v>218.92</v>
      </c>
      <c r="K608" t="n">
        <v>55.27</v>
      </c>
      <c r="L608" t="n">
        <v>10.25</v>
      </c>
      <c r="M608" t="n">
        <v>3</v>
      </c>
      <c r="N608" t="n">
        <v>48.4</v>
      </c>
      <c r="O608" t="n">
        <v>27234.57</v>
      </c>
      <c r="P608" t="n">
        <v>52.46</v>
      </c>
      <c r="Q608" t="n">
        <v>203.56</v>
      </c>
      <c r="R608" t="n">
        <v>16.48</v>
      </c>
      <c r="S608" t="n">
        <v>13.05</v>
      </c>
      <c r="T608" t="n">
        <v>1421.23</v>
      </c>
      <c r="U608" t="n">
        <v>0.79</v>
      </c>
      <c r="V608" t="n">
        <v>0.91</v>
      </c>
      <c r="W608" t="n">
        <v>0.06</v>
      </c>
      <c r="X608" t="n">
        <v>0.08</v>
      </c>
      <c r="Y608" t="n">
        <v>1</v>
      </c>
      <c r="Z608" t="n">
        <v>10</v>
      </c>
    </row>
    <row r="609">
      <c r="A609" t="n">
        <v>38</v>
      </c>
      <c r="B609" t="n">
        <v>105</v>
      </c>
      <c r="C609" t="inlineStr">
        <is>
          <t xml:space="preserve">CONCLUIDO	</t>
        </is>
      </c>
      <c r="D609" t="n">
        <v>14.5378</v>
      </c>
      <c r="E609" t="n">
        <v>6.88</v>
      </c>
      <c r="F609" t="n">
        <v>4.11</v>
      </c>
      <c r="G609" t="n">
        <v>49.33</v>
      </c>
      <c r="H609" t="n">
        <v>0.85</v>
      </c>
      <c r="I609" t="n">
        <v>5</v>
      </c>
      <c r="J609" t="n">
        <v>219.33</v>
      </c>
      <c r="K609" t="n">
        <v>55.27</v>
      </c>
      <c r="L609" t="n">
        <v>10.5</v>
      </c>
      <c r="M609" t="n">
        <v>3</v>
      </c>
      <c r="N609" t="n">
        <v>48.56</v>
      </c>
      <c r="O609" t="n">
        <v>27285.35</v>
      </c>
      <c r="P609" t="n">
        <v>52.27</v>
      </c>
      <c r="Q609" t="n">
        <v>203.56</v>
      </c>
      <c r="R609" t="n">
        <v>16.15</v>
      </c>
      <c r="S609" t="n">
        <v>13.05</v>
      </c>
      <c r="T609" t="n">
        <v>1256.73</v>
      </c>
      <c r="U609" t="n">
        <v>0.8100000000000001</v>
      </c>
      <c r="V609" t="n">
        <v>0.91</v>
      </c>
      <c r="W609" t="n">
        <v>0.06</v>
      </c>
      <c r="X609" t="n">
        <v>0.07000000000000001</v>
      </c>
      <c r="Y609" t="n">
        <v>1</v>
      </c>
      <c r="Z609" t="n">
        <v>10</v>
      </c>
    </row>
    <row r="610">
      <c r="A610" t="n">
        <v>39</v>
      </c>
      <c r="B610" t="n">
        <v>105</v>
      </c>
      <c r="C610" t="inlineStr">
        <is>
          <t xml:space="preserve">CONCLUIDO	</t>
        </is>
      </c>
      <c r="D610" t="n">
        <v>14.5537</v>
      </c>
      <c r="E610" t="n">
        <v>6.87</v>
      </c>
      <c r="F610" t="n">
        <v>4.1</v>
      </c>
      <c r="G610" t="n">
        <v>49.24</v>
      </c>
      <c r="H610" t="n">
        <v>0.87</v>
      </c>
      <c r="I610" t="n">
        <v>5</v>
      </c>
      <c r="J610" t="n">
        <v>219.75</v>
      </c>
      <c r="K610" t="n">
        <v>55.27</v>
      </c>
      <c r="L610" t="n">
        <v>10.75</v>
      </c>
      <c r="M610" t="n">
        <v>3</v>
      </c>
      <c r="N610" t="n">
        <v>48.72</v>
      </c>
      <c r="O610" t="n">
        <v>27336.19</v>
      </c>
      <c r="P610" t="n">
        <v>51.96</v>
      </c>
      <c r="Q610" t="n">
        <v>203.56</v>
      </c>
      <c r="R610" t="n">
        <v>15.98</v>
      </c>
      <c r="S610" t="n">
        <v>13.05</v>
      </c>
      <c r="T610" t="n">
        <v>1172.22</v>
      </c>
      <c r="U610" t="n">
        <v>0.82</v>
      </c>
      <c r="V610" t="n">
        <v>0.91</v>
      </c>
      <c r="W610" t="n">
        <v>0.06</v>
      </c>
      <c r="X610" t="n">
        <v>0.06</v>
      </c>
      <c r="Y610" t="n">
        <v>1</v>
      </c>
      <c r="Z610" t="n">
        <v>10</v>
      </c>
    </row>
    <row r="611">
      <c r="A611" t="n">
        <v>40</v>
      </c>
      <c r="B611" t="n">
        <v>105</v>
      </c>
      <c r="C611" t="inlineStr">
        <is>
          <t xml:space="preserve">CONCLUIDO	</t>
        </is>
      </c>
      <c r="D611" t="n">
        <v>14.5138</v>
      </c>
      <c r="E611" t="n">
        <v>6.89</v>
      </c>
      <c r="F611" t="n">
        <v>4.12</v>
      </c>
      <c r="G611" t="n">
        <v>49.47</v>
      </c>
      <c r="H611" t="n">
        <v>0.89</v>
      </c>
      <c r="I611" t="n">
        <v>5</v>
      </c>
      <c r="J611" t="n">
        <v>220.16</v>
      </c>
      <c r="K611" t="n">
        <v>55.27</v>
      </c>
      <c r="L611" t="n">
        <v>11</v>
      </c>
      <c r="M611" t="n">
        <v>3</v>
      </c>
      <c r="N611" t="n">
        <v>48.89</v>
      </c>
      <c r="O611" t="n">
        <v>27387.08</v>
      </c>
      <c r="P611" t="n">
        <v>51.91</v>
      </c>
      <c r="Q611" t="n">
        <v>203.56</v>
      </c>
      <c r="R611" t="n">
        <v>16.66</v>
      </c>
      <c r="S611" t="n">
        <v>13.05</v>
      </c>
      <c r="T611" t="n">
        <v>1511.69</v>
      </c>
      <c r="U611" t="n">
        <v>0.78</v>
      </c>
      <c r="V611" t="n">
        <v>0.91</v>
      </c>
      <c r="W611" t="n">
        <v>0.06</v>
      </c>
      <c r="X611" t="n">
        <v>0.08</v>
      </c>
      <c r="Y611" t="n">
        <v>1</v>
      </c>
      <c r="Z611" t="n">
        <v>10</v>
      </c>
    </row>
    <row r="612">
      <c r="A612" t="n">
        <v>41</v>
      </c>
      <c r="B612" t="n">
        <v>105</v>
      </c>
      <c r="C612" t="inlineStr">
        <is>
          <t xml:space="preserve">CONCLUIDO	</t>
        </is>
      </c>
      <c r="D612" t="n">
        <v>14.5085</v>
      </c>
      <c r="E612" t="n">
        <v>6.89</v>
      </c>
      <c r="F612" t="n">
        <v>4.12</v>
      </c>
      <c r="G612" t="n">
        <v>49.5</v>
      </c>
      <c r="H612" t="n">
        <v>0.91</v>
      </c>
      <c r="I612" t="n">
        <v>5</v>
      </c>
      <c r="J612" t="n">
        <v>220.57</v>
      </c>
      <c r="K612" t="n">
        <v>55.27</v>
      </c>
      <c r="L612" t="n">
        <v>11.25</v>
      </c>
      <c r="M612" t="n">
        <v>3</v>
      </c>
      <c r="N612" t="n">
        <v>49.05</v>
      </c>
      <c r="O612" t="n">
        <v>27438.03</v>
      </c>
      <c r="P612" t="n">
        <v>51.6</v>
      </c>
      <c r="Q612" t="n">
        <v>203.56</v>
      </c>
      <c r="R612" t="n">
        <v>16.64</v>
      </c>
      <c r="S612" t="n">
        <v>13.05</v>
      </c>
      <c r="T612" t="n">
        <v>1500.61</v>
      </c>
      <c r="U612" t="n">
        <v>0.78</v>
      </c>
      <c r="V612" t="n">
        <v>0.91</v>
      </c>
      <c r="W612" t="n">
        <v>0.06</v>
      </c>
      <c r="X612" t="n">
        <v>0.08</v>
      </c>
      <c r="Y612" t="n">
        <v>1</v>
      </c>
      <c r="Z612" t="n">
        <v>10</v>
      </c>
    </row>
    <row r="613">
      <c r="A613" t="n">
        <v>42</v>
      </c>
      <c r="B613" t="n">
        <v>105</v>
      </c>
      <c r="C613" t="inlineStr">
        <is>
          <t xml:space="preserve">CONCLUIDO	</t>
        </is>
      </c>
      <c r="D613" t="n">
        <v>14.5126</v>
      </c>
      <c r="E613" t="n">
        <v>6.89</v>
      </c>
      <c r="F613" t="n">
        <v>4.12</v>
      </c>
      <c r="G613" t="n">
        <v>49.48</v>
      </c>
      <c r="H613" t="n">
        <v>0.92</v>
      </c>
      <c r="I613" t="n">
        <v>5</v>
      </c>
      <c r="J613" t="n">
        <v>220.99</v>
      </c>
      <c r="K613" t="n">
        <v>55.27</v>
      </c>
      <c r="L613" t="n">
        <v>11.5</v>
      </c>
      <c r="M613" t="n">
        <v>3</v>
      </c>
      <c r="N613" t="n">
        <v>49.21</v>
      </c>
      <c r="O613" t="n">
        <v>27489.03</v>
      </c>
      <c r="P613" t="n">
        <v>51.23</v>
      </c>
      <c r="Q613" t="n">
        <v>203.56</v>
      </c>
      <c r="R613" t="n">
        <v>16.67</v>
      </c>
      <c r="S613" t="n">
        <v>13.05</v>
      </c>
      <c r="T613" t="n">
        <v>1515.65</v>
      </c>
      <c r="U613" t="n">
        <v>0.78</v>
      </c>
      <c r="V613" t="n">
        <v>0.91</v>
      </c>
      <c r="W613" t="n">
        <v>0.06</v>
      </c>
      <c r="X613" t="n">
        <v>0.08</v>
      </c>
      <c r="Y613" t="n">
        <v>1</v>
      </c>
      <c r="Z613" t="n">
        <v>10</v>
      </c>
    </row>
    <row r="614">
      <c r="A614" t="n">
        <v>43</v>
      </c>
      <c r="B614" t="n">
        <v>105</v>
      </c>
      <c r="C614" t="inlineStr">
        <is>
          <t xml:space="preserve">CONCLUIDO	</t>
        </is>
      </c>
      <c r="D614" t="n">
        <v>14.5068</v>
      </c>
      <c r="E614" t="n">
        <v>6.89</v>
      </c>
      <c r="F614" t="n">
        <v>4.13</v>
      </c>
      <c r="G614" t="n">
        <v>49.51</v>
      </c>
      <c r="H614" t="n">
        <v>0.9399999999999999</v>
      </c>
      <c r="I614" t="n">
        <v>5</v>
      </c>
      <c r="J614" t="n">
        <v>221.4</v>
      </c>
      <c r="K614" t="n">
        <v>55.27</v>
      </c>
      <c r="L614" t="n">
        <v>11.75</v>
      </c>
      <c r="M614" t="n">
        <v>3</v>
      </c>
      <c r="N614" t="n">
        <v>49.38</v>
      </c>
      <c r="O614" t="n">
        <v>27540.09</v>
      </c>
      <c r="P614" t="n">
        <v>50.97</v>
      </c>
      <c r="Q614" t="n">
        <v>203.56</v>
      </c>
      <c r="R614" t="n">
        <v>16.73</v>
      </c>
      <c r="S614" t="n">
        <v>13.05</v>
      </c>
      <c r="T614" t="n">
        <v>1543.56</v>
      </c>
      <c r="U614" t="n">
        <v>0.78</v>
      </c>
      <c r="V614" t="n">
        <v>0.91</v>
      </c>
      <c r="W614" t="n">
        <v>0.06</v>
      </c>
      <c r="X614" t="n">
        <v>0.09</v>
      </c>
      <c r="Y614" t="n">
        <v>1</v>
      </c>
      <c r="Z614" t="n">
        <v>10</v>
      </c>
    </row>
    <row r="615">
      <c r="A615" t="n">
        <v>44</v>
      </c>
      <c r="B615" t="n">
        <v>105</v>
      </c>
      <c r="C615" t="inlineStr">
        <is>
          <t xml:space="preserve">CONCLUIDO	</t>
        </is>
      </c>
      <c r="D615" t="n">
        <v>14.6478</v>
      </c>
      <c r="E615" t="n">
        <v>6.83</v>
      </c>
      <c r="F615" t="n">
        <v>4.1</v>
      </c>
      <c r="G615" t="n">
        <v>61.5</v>
      </c>
      <c r="H615" t="n">
        <v>0.96</v>
      </c>
      <c r="I615" t="n">
        <v>4</v>
      </c>
      <c r="J615" t="n">
        <v>221.81</v>
      </c>
      <c r="K615" t="n">
        <v>55.27</v>
      </c>
      <c r="L615" t="n">
        <v>12</v>
      </c>
      <c r="M615" t="n">
        <v>2</v>
      </c>
      <c r="N615" t="n">
        <v>49.54</v>
      </c>
      <c r="O615" t="n">
        <v>27591.21</v>
      </c>
      <c r="P615" t="n">
        <v>50.22</v>
      </c>
      <c r="Q615" t="n">
        <v>203.56</v>
      </c>
      <c r="R615" t="n">
        <v>15.83</v>
      </c>
      <c r="S615" t="n">
        <v>13.05</v>
      </c>
      <c r="T615" t="n">
        <v>1097.7</v>
      </c>
      <c r="U615" t="n">
        <v>0.82</v>
      </c>
      <c r="V615" t="n">
        <v>0.91</v>
      </c>
      <c r="W615" t="n">
        <v>0.06</v>
      </c>
      <c r="X615" t="n">
        <v>0.06</v>
      </c>
      <c r="Y615" t="n">
        <v>1</v>
      </c>
      <c r="Z615" t="n">
        <v>10</v>
      </c>
    </row>
    <row r="616">
      <c r="A616" t="n">
        <v>45</v>
      </c>
      <c r="B616" t="n">
        <v>105</v>
      </c>
      <c r="C616" t="inlineStr">
        <is>
          <t xml:space="preserve">CONCLUIDO	</t>
        </is>
      </c>
      <c r="D616" t="n">
        <v>14.6795</v>
      </c>
      <c r="E616" t="n">
        <v>6.81</v>
      </c>
      <c r="F616" t="n">
        <v>4.09</v>
      </c>
      <c r="G616" t="n">
        <v>61.28</v>
      </c>
      <c r="H616" t="n">
        <v>0.98</v>
      </c>
      <c r="I616" t="n">
        <v>4</v>
      </c>
      <c r="J616" t="n">
        <v>222.23</v>
      </c>
      <c r="K616" t="n">
        <v>55.27</v>
      </c>
      <c r="L616" t="n">
        <v>12.25</v>
      </c>
      <c r="M616" t="n">
        <v>2</v>
      </c>
      <c r="N616" t="n">
        <v>49.71</v>
      </c>
      <c r="O616" t="n">
        <v>27642.51</v>
      </c>
      <c r="P616" t="n">
        <v>49.93</v>
      </c>
      <c r="Q616" t="n">
        <v>203.56</v>
      </c>
      <c r="R616" t="n">
        <v>15.31</v>
      </c>
      <c r="S616" t="n">
        <v>13.05</v>
      </c>
      <c r="T616" t="n">
        <v>837.72</v>
      </c>
      <c r="U616" t="n">
        <v>0.85</v>
      </c>
      <c r="V616" t="n">
        <v>0.91</v>
      </c>
      <c r="W616" t="n">
        <v>0.06</v>
      </c>
      <c r="X616" t="n">
        <v>0.04</v>
      </c>
      <c r="Y616" t="n">
        <v>1</v>
      </c>
      <c r="Z616" t="n">
        <v>10</v>
      </c>
    </row>
    <row r="617">
      <c r="A617" t="n">
        <v>46</v>
      </c>
      <c r="B617" t="n">
        <v>105</v>
      </c>
      <c r="C617" t="inlineStr">
        <is>
          <t xml:space="preserve">CONCLUIDO	</t>
        </is>
      </c>
      <c r="D617" t="n">
        <v>14.6783</v>
      </c>
      <c r="E617" t="n">
        <v>6.81</v>
      </c>
      <c r="F617" t="n">
        <v>4.09</v>
      </c>
      <c r="G617" t="n">
        <v>61.29</v>
      </c>
      <c r="H617" t="n">
        <v>1</v>
      </c>
      <c r="I617" t="n">
        <v>4</v>
      </c>
      <c r="J617" t="n">
        <v>222.65</v>
      </c>
      <c r="K617" t="n">
        <v>55.27</v>
      </c>
      <c r="L617" t="n">
        <v>12.5</v>
      </c>
      <c r="M617" t="n">
        <v>2</v>
      </c>
      <c r="N617" t="n">
        <v>49.87</v>
      </c>
      <c r="O617" t="n">
        <v>27693.75</v>
      </c>
      <c r="P617" t="n">
        <v>49.86</v>
      </c>
      <c r="Q617" t="n">
        <v>203.56</v>
      </c>
      <c r="R617" t="n">
        <v>15.44</v>
      </c>
      <c r="S617" t="n">
        <v>13.05</v>
      </c>
      <c r="T617" t="n">
        <v>902.79</v>
      </c>
      <c r="U617" t="n">
        <v>0.85</v>
      </c>
      <c r="V617" t="n">
        <v>0.91</v>
      </c>
      <c r="W617" t="n">
        <v>0.06</v>
      </c>
      <c r="X617" t="n">
        <v>0.05</v>
      </c>
      <c r="Y617" t="n">
        <v>1</v>
      </c>
      <c r="Z617" t="n">
        <v>10</v>
      </c>
    </row>
    <row r="618">
      <c r="A618" t="n">
        <v>47</v>
      </c>
      <c r="B618" t="n">
        <v>105</v>
      </c>
      <c r="C618" t="inlineStr">
        <is>
          <t xml:space="preserve">CONCLUIDO	</t>
        </is>
      </c>
      <c r="D618" t="n">
        <v>14.6502</v>
      </c>
      <c r="E618" t="n">
        <v>6.83</v>
      </c>
      <c r="F618" t="n">
        <v>4.1</v>
      </c>
      <c r="G618" t="n">
        <v>61.48</v>
      </c>
      <c r="H618" t="n">
        <v>1.02</v>
      </c>
      <c r="I618" t="n">
        <v>4</v>
      </c>
      <c r="J618" t="n">
        <v>223.06</v>
      </c>
      <c r="K618" t="n">
        <v>55.27</v>
      </c>
      <c r="L618" t="n">
        <v>12.75</v>
      </c>
      <c r="M618" t="n">
        <v>2</v>
      </c>
      <c r="N618" t="n">
        <v>50.04</v>
      </c>
      <c r="O618" t="n">
        <v>27745.04</v>
      </c>
      <c r="P618" t="n">
        <v>49.94</v>
      </c>
      <c r="Q618" t="n">
        <v>203.56</v>
      </c>
      <c r="R618" t="n">
        <v>15.9</v>
      </c>
      <c r="S618" t="n">
        <v>13.05</v>
      </c>
      <c r="T618" t="n">
        <v>1136.91</v>
      </c>
      <c r="U618" t="n">
        <v>0.82</v>
      </c>
      <c r="V618" t="n">
        <v>0.91</v>
      </c>
      <c r="W618" t="n">
        <v>0.06</v>
      </c>
      <c r="X618" t="n">
        <v>0.06</v>
      </c>
      <c r="Y618" t="n">
        <v>1</v>
      </c>
      <c r="Z618" t="n">
        <v>10</v>
      </c>
    </row>
    <row r="619">
      <c r="A619" t="n">
        <v>48</v>
      </c>
      <c r="B619" t="n">
        <v>105</v>
      </c>
      <c r="C619" t="inlineStr">
        <is>
          <t xml:space="preserve">CONCLUIDO	</t>
        </is>
      </c>
      <c r="D619" t="n">
        <v>14.6532</v>
      </c>
      <c r="E619" t="n">
        <v>6.82</v>
      </c>
      <c r="F619" t="n">
        <v>4.1</v>
      </c>
      <c r="G619" t="n">
        <v>61.46</v>
      </c>
      <c r="H619" t="n">
        <v>1.03</v>
      </c>
      <c r="I619" t="n">
        <v>4</v>
      </c>
      <c r="J619" t="n">
        <v>223.48</v>
      </c>
      <c r="K619" t="n">
        <v>55.27</v>
      </c>
      <c r="L619" t="n">
        <v>13</v>
      </c>
      <c r="M619" t="n">
        <v>2</v>
      </c>
      <c r="N619" t="n">
        <v>50.21</v>
      </c>
      <c r="O619" t="n">
        <v>27796.39</v>
      </c>
      <c r="P619" t="n">
        <v>49.78</v>
      </c>
      <c r="Q619" t="n">
        <v>203.56</v>
      </c>
      <c r="R619" t="n">
        <v>15.81</v>
      </c>
      <c r="S619" t="n">
        <v>13.05</v>
      </c>
      <c r="T619" t="n">
        <v>1089.84</v>
      </c>
      <c r="U619" t="n">
        <v>0.83</v>
      </c>
      <c r="V619" t="n">
        <v>0.91</v>
      </c>
      <c r="W619" t="n">
        <v>0.06</v>
      </c>
      <c r="X619" t="n">
        <v>0.06</v>
      </c>
      <c r="Y619" t="n">
        <v>1</v>
      </c>
      <c r="Z619" t="n">
        <v>10</v>
      </c>
    </row>
    <row r="620">
      <c r="A620" t="n">
        <v>49</v>
      </c>
      <c r="B620" t="n">
        <v>105</v>
      </c>
      <c r="C620" t="inlineStr">
        <is>
          <t xml:space="preserve">CONCLUIDO	</t>
        </is>
      </c>
      <c r="D620" t="n">
        <v>14.6472</v>
      </c>
      <c r="E620" t="n">
        <v>6.83</v>
      </c>
      <c r="F620" t="n">
        <v>4.1</v>
      </c>
      <c r="G620" t="n">
        <v>61.5</v>
      </c>
      <c r="H620" t="n">
        <v>1.05</v>
      </c>
      <c r="I620" t="n">
        <v>4</v>
      </c>
      <c r="J620" t="n">
        <v>223.89</v>
      </c>
      <c r="K620" t="n">
        <v>55.27</v>
      </c>
      <c r="L620" t="n">
        <v>13.25</v>
      </c>
      <c r="M620" t="n">
        <v>2</v>
      </c>
      <c r="N620" t="n">
        <v>50.37</v>
      </c>
      <c r="O620" t="n">
        <v>27847.8</v>
      </c>
      <c r="P620" t="n">
        <v>49.68</v>
      </c>
      <c r="Q620" t="n">
        <v>203.56</v>
      </c>
      <c r="R620" t="n">
        <v>15.92</v>
      </c>
      <c r="S620" t="n">
        <v>13.05</v>
      </c>
      <c r="T620" t="n">
        <v>1144.79</v>
      </c>
      <c r="U620" t="n">
        <v>0.82</v>
      </c>
      <c r="V620" t="n">
        <v>0.91</v>
      </c>
      <c r="W620" t="n">
        <v>0.06</v>
      </c>
      <c r="X620" t="n">
        <v>0.06</v>
      </c>
      <c r="Y620" t="n">
        <v>1</v>
      </c>
      <c r="Z620" t="n">
        <v>10</v>
      </c>
    </row>
    <row r="621">
      <c r="A621" t="n">
        <v>50</v>
      </c>
      <c r="B621" t="n">
        <v>105</v>
      </c>
      <c r="C621" t="inlineStr">
        <is>
          <t xml:space="preserve">CONCLUIDO	</t>
        </is>
      </c>
      <c r="D621" t="n">
        <v>14.6449</v>
      </c>
      <c r="E621" t="n">
        <v>6.83</v>
      </c>
      <c r="F621" t="n">
        <v>4.1</v>
      </c>
      <c r="G621" t="n">
        <v>61.52</v>
      </c>
      <c r="H621" t="n">
        <v>1.07</v>
      </c>
      <c r="I621" t="n">
        <v>4</v>
      </c>
      <c r="J621" t="n">
        <v>224.31</v>
      </c>
      <c r="K621" t="n">
        <v>55.27</v>
      </c>
      <c r="L621" t="n">
        <v>13.5</v>
      </c>
      <c r="M621" t="n">
        <v>2</v>
      </c>
      <c r="N621" t="n">
        <v>50.54</v>
      </c>
      <c r="O621" t="n">
        <v>27899.27</v>
      </c>
      <c r="P621" t="n">
        <v>49.59</v>
      </c>
      <c r="Q621" t="n">
        <v>203.56</v>
      </c>
      <c r="R621" t="n">
        <v>15.91</v>
      </c>
      <c r="S621" t="n">
        <v>13.05</v>
      </c>
      <c r="T621" t="n">
        <v>1139.35</v>
      </c>
      <c r="U621" t="n">
        <v>0.82</v>
      </c>
      <c r="V621" t="n">
        <v>0.91</v>
      </c>
      <c r="W621" t="n">
        <v>0.06</v>
      </c>
      <c r="X621" t="n">
        <v>0.06</v>
      </c>
      <c r="Y621" t="n">
        <v>1</v>
      </c>
      <c r="Z621" t="n">
        <v>10</v>
      </c>
    </row>
    <row r="622">
      <c r="A622" t="n">
        <v>51</v>
      </c>
      <c r="B622" t="n">
        <v>105</v>
      </c>
      <c r="C622" t="inlineStr">
        <is>
          <t xml:space="preserve">CONCLUIDO	</t>
        </is>
      </c>
      <c r="D622" t="n">
        <v>14.6657</v>
      </c>
      <c r="E622" t="n">
        <v>6.82</v>
      </c>
      <c r="F622" t="n">
        <v>4.09</v>
      </c>
      <c r="G622" t="n">
        <v>61.38</v>
      </c>
      <c r="H622" t="n">
        <v>1.09</v>
      </c>
      <c r="I622" t="n">
        <v>4</v>
      </c>
      <c r="J622" t="n">
        <v>224.73</v>
      </c>
      <c r="K622" t="n">
        <v>55.27</v>
      </c>
      <c r="L622" t="n">
        <v>13.75</v>
      </c>
      <c r="M622" t="n">
        <v>2</v>
      </c>
      <c r="N622" t="n">
        <v>50.71</v>
      </c>
      <c r="O622" t="n">
        <v>27950.8</v>
      </c>
      <c r="P622" t="n">
        <v>49.27</v>
      </c>
      <c r="Q622" t="n">
        <v>203.56</v>
      </c>
      <c r="R622" t="n">
        <v>15.57</v>
      </c>
      <c r="S622" t="n">
        <v>13.05</v>
      </c>
      <c r="T622" t="n">
        <v>969.4400000000001</v>
      </c>
      <c r="U622" t="n">
        <v>0.84</v>
      </c>
      <c r="V622" t="n">
        <v>0.91</v>
      </c>
      <c r="W622" t="n">
        <v>0.06</v>
      </c>
      <c r="X622" t="n">
        <v>0.05</v>
      </c>
      <c r="Y622" t="n">
        <v>1</v>
      </c>
      <c r="Z622" t="n">
        <v>10</v>
      </c>
    </row>
    <row r="623">
      <c r="A623" t="n">
        <v>52</v>
      </c>
      <c r="B623" t="n">
        <v>105</v>
      </c>
      <c r="C623" t="inlineStr">
        <is>
          <t xml:space="preserve">CONCLUIDO	</t>
        </is>
      </c>
      <c r="D623" t="n">
        <v>14.6741</v>
      </c>
      <c r="E623" t="n">
        <v>6.81</v>
      </c>
      <c r="F623" t="n">
        <v>4.09</v>
      </c>
      <c r="G623" t="n">
        <v>61.32</v>
      </c>
      <c r="H623" t="n">
        <v>1.11</v>
      </c>
      <c r="I623" t="n">
        <v>4</v>
      </c>
      <c r="J623" t="n">
        <v>225.15</v>
      </c>
      <c r="K623" t="n">
        <v>55.27</v>
      </c>
      <c r="L623" t="n">
        <v>14</v>
      </c>
      <c r="M623" t="n">
        <v>2</v>
      </c>
      <c r="N623" t="n">
        <v>50.88</v>
      </c>
      <c r="O623" t="n">
        <v>28002.38</v>
      </c>
      <c r="P623" t="n">
        <v>48.98</v>
      </c>
      <c r="Q623" t="n">
        <v>203.56</v>
      </c>
      <c r="R623" t="n">
        <v>15.48</v>
      </c>
      <c r="S623" t="n">
        <v>13.05</v>
      </c>
      <c r="T623" t="n">
        <v>927.01</v>
      </c>
      <c r="U623" t="n">
        <v>0.84</v>
      </c>
      <c r="V623" t="n">
        <v>0.91</v>
      </c>
      <c r="W623" t="n">
        <v>0.06</v>
      </c>
      <c r="X623" t="n">
        <v>0.05</v>
      </c>
      <c r="Y623" t="n">
        <v>1</v>
      </c>
      <c r="Z623" t="n">
        <v>10</v>
      </c>
    </row>
    <row r="624">
      <c r="A624" t="n">
        <v>53</v>
      </c>
      <c r="B624" t="n">
        <v>105</v>
      </c>
      <c r="C624" t="inlineStr">
        <is>
          <t xml:space="preserve">CONCLUIDO	</t>
        </is>
      </c>
      <c r="D624" t="n">
        <v>14.6568</v>
      </c>
      <c r="E624" t="n">
        <v>6.82</v>
      </c>
      <c r="F624" t="n">
        <v>4.1</v>
      </c>
      <c r="G624" t="n">
        <v>61.44</v>
      </c>
      <c r="H624" t="n">
        <v>1.12</v>
      </c>
      <c r="I624" t="n">
        <v>4</v>
      </c>
      <c r="J624" t="n">
        <v>225.57</v>
      </c>
      <c r="K624" t="n">
        <v>55.27</v>
      </c>
      <c r="L624" t="n">
        <v>14.25</v>
      </c>
      <c r="M624" t="n">
        <v>2</v>
      </c>
      <c r="N624" t="n">
        <v>51.04</v>
      </c>
      <c r="O624" t="n">
        <v>28054.03</v>
      </c>
      <c r="P624" t="n">
        <v>49.06</v>
      </c>
      <c r="Q624" t="n">
        <v>203.56</v>
      </c>
      <c r="R624" t="n">
        <v>15.76</v>
      </c>
      <c r="S624" t="n">
        <v>13.05</v>
      </c>
      <c r="T624" t="n">
        <v>1065.56</v>
      </c>
      <c r="U624" t="n">
        <v>0.83</v>
      </c>
      <c r="V624" t="n">
        <v>0.91</v>
      </c>
      <c r="W624" t="n">
        <v>0.06</v>
      </c>
      <c r="X624" t="n">
        <v>0.06</v>
      </c>
      <c r="Y624" t="n">
        <v>1</v>
      </c>
      <c r="Z624" t="n">
        <v>10</v>
      </c>
    </row>
    <row r="625">
      <c r="A625" t="n">
        <v>54</v>
      </c>
      <c r="B625" t="n">
        <v>105</v>
      </c>
      <c r="C625" t="inlineStr">
        <is>
          <t xml:space="preserve">CONCLUIDO	</t>
        </is>
      </c>
      <c r="D625" t="n">
        <v>14.6371</v>
      </c>
      <c r="E625" t="n">
        <v>6.83</v>
      </c>
      <c r="F625" t="n">
        <v>4.11</v>
      </c>
      <c r="G625" t="n">
        <v>61.58</v>
      </c>
      <c r="H625" t="n">
        <v>1.14</v>
      </c>
      <c r="I625" t="n">
        <v>4</v>
      </c>
      <c r="J625" t="n">
        <v>225.99</v>
      </c>
      <c r="K625" t="n">
        <v>55.27</v>
      </c>
      <c r="L625" t="n">
        <v>14.5</v>
      </c>
      <c r="M625" t="n">
        <v>2</v>
      </c>
      <c r="N625" t="n">
        <v>51.21</v>
      </c>
      <c r="O625" t="n">
        <v>28105.73</v>
      </c>
      <c r="P625" t="n">
        <v>48.96</v>
      </c>
      <c r="Q625" t="n">
        <v>203.56</v>
      </c>
      <c r="R625" t="n">
        <v>16.06</v>
      </c>
      <c r="S625" t="n">
        <v>13.05</v>
      </c>
      <c r="T625" t="n">
        <v>1214.38</v>
      </c>
      <c r="U625" t="n">
        <v>0.8100000000000001</v>
      </c>
      <c r="V625" t="n">
        <v>0.91</v>
      </c>
      <c r="W625" t="n">
        <v>0.06</v>
      </c>
      <c r="X625" t="n">
        <v>0.06</v>
      </c>
      <c r="Y625" t="n">
        <v>1</v>
      </c>
      <c r="Z625" t="n">
        <v>10</v>
      </c>
    </row>
    <row r="626">
      <c r="A626" t="n">
        <v>55</v>
      </c>
      <c r="B626" t="n">
        <v>105</v>
      </c>
      <c r="C626" t="inlineStr">
        <is>
          <t xml:space="preserve">CONCLUIDO	</t>
        </is>
      </c>
      <c r="D626" t="n">
        <v>14.6395</v>
      </c>
      <c r="E626" t="n">
        <v>6.83</v>
      </c>
      <c r="F626" t="n">
        <v>4.1</v>
      </c>
      <c r="G626" t="n">
        <v>61.56</v>
      </c>
      <c r="H626" t="n">
        <v>1.16</v>
      </c>
      <c r="I626" t="n">
        <v>4</v>
      </c>
      <c r="J626" t="n">
        <v>226.41</v>
      </c>
      <c r="K626" t="n">
        <v>55.27</v>
      </c>
      <c r="L626" t="n">
        <v>14.75</v>
      </c>
      <c r="M626" t="n">
        <v>2</v>
      </c>
      <c r="N626" t="n">
        <v>51.38</v>
      </c>
      <c r="O626" t="n">
        <v>28157.49</v>
      </c>
      <c r="P626" t="n">
        <v>48.53</v>
      </c>
      <c r="Q626" t="n">
        <v>203.57</v>
      </c>
      <c r="R626" t="n">
        <v>16.02</v>
      </c>
      <c r="S626" t="n">
        <v>13.05</v>
      </c>
      <c r="T626" t="n">
        <v>1195.68</v>
      </c>
      <c r="U626" t="n">
        <v>0.8100000000000001</v>
      </c>
      <c r="V626" t="n">
        <v>0.91</v>
      </c>
      <c r="W626" t="n">
        <v>0.06</v>
      </c>
      <c r="X626" t="n">
        <v>0.06</v>
      </c>
      <c r="Y626" t="n">
        <v>1</v>
      </c>
      <c r="Z626" t="n">
        <v>10</v>
      </c>
    </row>
    <row r="627">
      <c r="A627" t="n">
        <v>56</v>
      </c>
      <c r="B627" t="n">
        <v>105</v>
      </c>
      <c r="C627" t="inlineStr">
        <is>
          <t xml:space="preserve">CONCLUIDO	</t>
        </is>
      </c>
      <c r="D627" t="n">
        <v>14.6437</v>
      </c>
      <c r="E627" t="n">
        <v>6.83</v>
      </c>
      <c r="F627" t="n">
        <v>4.1</v>
      </c>
      <c r="G627" t="n">
        <v>61.53</v>
      </c>
      <c r="H627" t="n">
        <v>1.18</v>
      </c>
      <c r="I627" t="n">
        <v>4</v>
      </c>
      <c r="J627" t="n">
        <v>226.83</v>
      </c>
      <c r="K627" t="n">
        <v>55.27</v>
      </c>
      <c r="L627" t="n">
        <v>15</v>
      </c>
      <c r="M627" t="n">
        <v>2</v>
      </c>
      <c r="N627" t="n">
        <v>51.55</v>
      </c>
      <c r="O627" t="n">
        <v>28209.31</v>
      </c>
      <c r="P627" t="n">
        <v>48.15</v>
      </c>
      <c r="Q627" t="n">
        <v>203.56</v>
      </c>
      <c r="R627" t="n">
        <v>15.95</v>
      </c>
      <c r="S627" t="n">
        <v>13.05</v>
      </c>
      <c r="T627" t="n">
        <v>1157.87</v>
      </c>
      <c r="U627" t="n">
        <v>0.82</v>
      </c>
      <c r="V627" t="n">
        <v>0.91</v>
      </c>
      <c r="W627" t="n">
        <v>0.06</v>
      </c>
      <c r="X627" t="n">
        <v>0.06</v>
      </c>
      <c r="Y627" t="n">
        <v>1</v>
      </c>
      <c r="Z627" t="n">
        <v>10</v>
      </c>
    </row>
    <row r="628">
      <c r="A628" t="n">
        <v>57</v>
      </c>
      <c r="B628" t="n">
        <v>105</v>
      </c>
      <c r="C628" t="inlineStr">
        <is>
          <t xml:space="preserve">CONCLUIDO	</t>
        </is>
      </c>
      <c r="D628" t="n">
        <v>14.6532</v>
      </c>
      <c r="E628" t="n">
        <v>6.82</v>
      </c>
      <c r="F628" t="n">
        <v>4.1</v>
      </c>
      <c r="G628" t="n">
        <v>61.46</v>
      </c>
      <c r="H628" t="n">
        <v>1.19</v>
      </c>
      <c r="I628" t="n">
        <v>4</v>
      </c>
      <c r="J628" t="n">
        <v>227.25</v>
      </c>
      <c r="K628" t="n">
        <v>55.27</v>
      </c>
      <c r="L628" t="n">
        <v>15.25</v>
      </c>
      <c r="M628" t="n">
        <v>2</v>
      </c>
      <c r="N628" t="n">
        <v>51.72</v>
      </c>
      <c r="O628" t="n">
        <v>28261.2</v>
      </c>
      <c r="P628" t="n">
        <v>47.64</v>
      </c>
      <c r="Q628" t="n">
        <v>203.56</v>
      </c>
      <c r="R628" t="n">
        <v>15.75</v>
      </c>
      <c r="S628" t="n">
        <v>13.05</v>
      </c>
      <c r="T628" t="n">
        <v>1062.32</v>
      </c>
      <c r="U628" t="n">
        <v>0.83</v>
      </c>
      <c r="V628" t="n">
        <v>0.91</v>
      </c>
      <c r="W628" t="n">
        <v>0.06</v>
      </c>
      <c r="X628" t="n">
        <v>0.06</v>
      </c>
      <c r="Y628" t="n">
        <v>1</v>
      </c>
      <c r="Z628" t="n">
        <v>10</v>
      </c>
    </row>
    <row r="629">
      <c r="A629" t="n">
        <v>58</v>
      </c>
      <c r="B629" t="n">
        <v>105</v>
      </c>
      <c r="C629" t="inlineStr">
        <is>
          <t xml:space="preserve">CONCLUIDO	</t>
        </is>
      </c>
      <c r="D629" t="n">
        <v>14.6651</v>
      </c>
      <c r="E629" t="n">
        <v>6.82</v>
      </c>
      <c r="F629" t="n">
        <v>4.09</v>
      </c>
      <c r="G629" t="n">
        <v>61.38</v>
      </c>
      <c r="H629" t="n">
        <v>1.21</v>
      </c>
      <c r="I629" t="n">
        <v>4</v>
      </c>
      <c r="J629" t="n">
        <v>227.67</v>
      </c>
      <c r="K629" t="n">
        <v>55.27</v>
      </c>
      <c r="L629" t="n">
        <v>15.5</v>
      </c>
      <c r="M629" t="n">
        <v>2</v>
      </c>
      <c r="N629" t="n">
        <v>51.9</v>
      </c>
      <c r="O629" t="n">
        <v>28313.14</v>
      </c>
      <c r="P629" t="n">
        <v>46.95</v>
      </c>
      <c r="Q629" t="n">
        <v>203.56</v>
      </c>
      <c r="R629" t="n">
        <v>15.63</v>
      </c>
      <c r="S629" t="n">
        <v>13.05</v>
      </c>
      <c r="T629" t="n">
        <v>998.1799999999999</v>
      </c>
      <c r="U629" t="n">
        <v>0.84</v>
      </c>
      <c r="V629" t="n">
        <v>0.91</v>
      </c>
      <c r="W629" t="n">
        <v>0.06</v>
      </c>
      <c r="X629" t="n">
        <v>0.05</v>
      </c>
      <c r="Y629" t="n">
        <v>1</v>
      </c>
      <c r="Z629" t="n">
        <v>10</v>
      </c>
    </row>
    <row r="630">
      <c r="A630" t="n">
        <v>59</v>
      </c>
      <c r="B630" t="n">
        <v>105</v>
      </c>
      <c r="C630" t="inlineStr">
        <is>
          <t xml:space="preserve">CONCLUIDO	</t>
        </is>
      </c>
      <c r="D630" t="n">
        <v>14.6437</v>
      </c>
      <c r="E630" t="n">
        <v>6.83</v>
      </c>
      <c r="F630" t="n">
        <v>4.1</v>
      </c>
      <c r="G630" t="n">
        <v>61.53</v>
      </c>
      <c r="H630" t="n">
        <v>1.23</v>
      </c>
      <c r="I630" t="n">
        <v>4</v>
      </c>
      <c r="J630" t="n">
        <v>228.09</v>
      </c>
      <c r="K630" t="n">
        <v>55.27</v>
      </c>
      <c r="L630" t="n">
        <v>15.75</v>
      </c>
      <c r="M630" t="n">
        <v>2</v>
      </c>
      <c r="N630" t="n">
        <v>52.07</v>
      </c>
      <c r="O630" t="n">
        <v>28365.14</v>
      </c>
      <c r="P630" t="n">
        <v>46.53</v>
      </c>
      <c r="Q630" t="n">
        <v>203.56</v>
      </c>
      <c r="R630" t="n">
        <v>16</v>
      </c>
      <c r="S630" t="n">
        <v>13.05</v>
      </c>
      <c r="T630" t="n">
        <v>1187.21</v>
      </c>
      <c r="U630" t="n">
        <v>0.82</v>
      </c>
      <c r="V630" t="n">
        <v>0.91</v>
      </c>
      <c r="W630" t="n">
        <v>0.06</v>
      </c>
      <c r="X630" t="n">
        <v>0.06</v>
      </c>
      <c r="Y630" t="n">
        <v>1</v>
      </c>
      <c r="Z630" t="n">
        <v>10</v>
      </c>
    </row>
    <row r="631">
      <c r="A631" t="n">
        <v>60</v>
      </c>
      <c r="B631" t="n">
        <v>105</v>
      </c>
      <c r="C631" t="inlineStr">
        <is>
          <t xml:space="preserve">CONCLUIDO	</t>
        </is>
      </c>
      <c r="D631" t="n">
        <v>14.6377</v>
      </c>
      <c r="E631" t="n">
        <v>6.83</v>
      </c>
      <c r="F631" t="n">
        <v>4.1</v>
      </c>
      <c r="G631" t="n">
        <v>61.57</v>
      </c>
      <c r="H631" t="n">
        <v>1.24</v>
      </c>
      <c r="I631" t="n">
        <v>4</v>
      </c>
      <c r="J631" t="n">
        <v>228.51</v>
      </c>
      <c r="K631" t="n">
        <v>55.27</v>
      </c>
      <c r="L631" t="n">
        <v>16</v>
      </c>
      <c r="M631" t="n">
        <v>2</v>
      </c>
      <c r="N631" t="n">
        <v>52.24</v>
      </c>
      <c r="O631" t="n">
        <v>28417.2</v>
      </c>
      <c r="P631" t="n">
        <v>46.04</v>
      </c>
      <c r="Q631" t="n">
        <v>203.56</v>
      </c>
      <c r="R631" t="n">
        <v>16.08</v>
      </c>
      <c r="S631" t="n">
        <v>13.05</v>
      </c>
      <c r="T631" t="n">
        <v>1227.42</v>
      </c>
      <c r="U631" t="n">
        <v>0.8100000000000001</v>
      </c>
      <c r="V631" t="n">
        <v>0.91</v>
      </c>
      <c r="W631" t="n">
        <v>0.06</v>
      </c>
      <c r="X631" t="n">
        <v>0.06</v>
      </c>
      <c r="Y631" t="n">
        <v>1</v>
      </c>
      <c r="Z631" t="n">
        <v>10</v>
      </c>
    </row>
    <row r="632">
      <c r="A632" t="n">
        <v>61</v>
      </c>
      <c r="B632" t="n">
        <v>105</v>
      </c>
      <c r="C632" t="inlineStr">
        <is>
          <t xml:space="preserve">CONCLUIDO	</t>
        </is>
      </c>
      <c r="D632" t="n">
        <v>14.7795</v>
      </c>
      <c r="E632" t="n">
        <v>6.77</v>
      </c>
      <c r="F632" t="n">
        <v>4.08</v>
      </c>
      <c r="G632" t="n">
        <v>81.59</v>
      </c>
      <c r="H632" t="n">
        <v>1.26</v>
      </c>
      <c r="I632" t="n">
        <v>3</v>
      </c>
      <c r="J632" t="n">
        <v>228.93</v>
      </c>
      <c r="K632" t="n">
        <v>55.27</v>
      </c>
      <c r="L632" t="n">
        <v>16.25</v>
      </c>
      <c r="M632" t="n">
        <v>1</v>
      </c>
      <c r="N632" t="n">
        <v>52.41</v>
      </c>
      <c r="O632" t="n">
        <v>28469.32</v>
      </c>
      <c r="P632" t="n">
        <v>45.33</v>
      </c>
      <c r="Q632" t="n">
        <v>203.56</v>
      </c>
      <c r="R632" t="n">
        <v>15.23</v>
      </c>
      <c r="S632" t="n">
        <v>13.05</v>
      </c>
      <c r="T632" t="n">
        <v>806.9299999999999</v>
      </c>
      <c r="U632" t="n">
        <v>0.86</v>
      </c>
      <c r="V632" t="n">
        <v>0.92</v>
      </c>
      <c r="W632" t="n">
        <v>0.06</v>
      </c>
      <c r="X632" t="n">
        <v>0.04</v>
      </c>
      <c r="Y632" t="n">
        <v>1</v>
      </c>
      <c r="Z632" t="n">
        <v>10</v>
      </c>
    </row>
    <row r="633">
      <c r="A633" t="n">
        <v>62</v>
      </c>
      <c r="B633" t="n">
        <v>105</v>
      </c>
      <c r="C633" t="inlineStr">
        <is>
          <t xml:space="preserve">CONCLUIDO	</t>
        </is>
      </c>
      <c r="D633" t="n">
        <v>14.7838</v>
      </c>
      <c r="E633" t="n">
        <v>6.76</v>
      </c>
      <c r="F633" t="n">
        <v>4.08</v>
      </c>
      <c r="G633" t="n">
        <v>81.56</v>
      </c>
      <c r="H633" t="n">
        <v>1.28</v>
      </c>
      <c r="I633" t="n">
        <v>3</v>
      </c>
      <c r="J633" t="n">
        <v>229.36</v>
      </c>
      <c r="K633" t="n">
        <v>55.27</v>
      </c>
      <c r="L633" t="n">
        <v>16.5</v>
      </c>
      <c r="M633" t="n">
        <v>0</v>
      </c>
      <c r="N633" t="n">
        <v>52.58</v>
      </c>
      <c r="O633" t="n">
        <v>28521.51</v>
      </c>
      <c r="P633" t="n">
        <v>45.45</v>
      </c>
      <c r="Q633" t="n">
        <v>203.56</v>
      </c>
      <c r="R633" t="n">
        <v>15.11</v>
      </c>
      <c r="S633" t="n">
        <v>13.05</v>
      </c>
      <c r="T633" t="n">
        <v>744.98</v>
      </c>
      <c r="U633" t="n">
        <v>0.86</v>
      </c>
      <c r="V633" t="n">
        <v>0.92</v>
      </c>
      <c r="W633" t="n">
        <v>0.06</v>
      </c>
      <c r="X633" t="n">
        <v>0.04</v>
      </c>
      <c r="Y633" t="n">
        <v>1</v>
      </c>
      <c r="Z633" t="n">
        <v>10</v>
      </c>
    </row>
    <row r="634">
      <c r="A634" t="n">
        <v>0</v>
      </c>
      <c r="B634" t="n">
        <v>60</v>
      </c>
      <c r="C634" t="inlineStr">
        <is>
          <t xml:space="preserve">CONCLUIDO	</t>
        </is>
      </c>
      <c r="D634" t="n">
        <v>12.81</v>
      </c>
      <c r="E634" t="n">
        <v>7.81</v>
      </c>
      <c r="F634" t="n">
        <v>4.75</v>
      </c>
      <c r="G634" t="n">
        <v>7.92</v>
      </c>
      <c r="H634" t="n">
        <v>0.14</v>
      </c>
      <c r="I634" t="n">
        <v>36</v>
      </c>
      <c r="J634" t="n">
        <v>124.63</v>
      </c>
      <c r="K634" t="n">
        <v>45</v>
      </c>
      <c r="L634" t="n">
        <v>1</v>
      </c>
      <c r="M634" t="n">
        <v>34</v>
      </c>
      <c r="N634" t="n">
        <v>18.64</v>
      </c>
      <c r="O634" t="n">
        <v>15605.44</v>
      </c>
      <c r="P634" t="n">
        <v>48.58</v>
      </c>
      <c r="Q634" t="n">
        <v>203.58</v>
      </c>
      <c r="R634" t="n">
        <v>36.32</v>
      </c>
      <c r="S634" t="n">
        <v>13.05</v>
      </c>
      <c r="T634" t="n">
        <v>11185.51</v>
      </c>
      <c r="U634" t="n">
        <v>0.36</v>
      </c>
      <c r="V634" t="n">
        <v>0.79</v>
      </c>
      <c r="W634" t="n">
        <v>0.11</v>
      </c>
      <c r="X634" t="n">
        <v>0.71</v>
      </c>
      <c r="Y634" t="n">
        <v>1</v>
      </c>
      <c r="Z634" t="n">
        <v>10</v>
      </c>
    </row>
    <row r="635">
      <c r="A635" t="n">
        <v>1</v>
      </c>
      <c r="B635" t="n">
        <v>60</v>
      </c>
      <c r="C635" t="inlineStr">
        <is>
          <t xml:space="preserve">CONCLUIDO	</t>
        </is>
      </c>
      <c r="D635" t="n">
        <v>13.4559</v>
      </c>
      <c r="E635" t="n">
        <v>7.43</v>
      </c>
      <c r="F635" t="n">
        <v>4.58</v>
      </c>
      <c r="G635" t="n">
        <v>9.82</v>
      </c>
      <c r="H635" t="n">
        <v>0.18</v>
      </c>
      <c r="I635" t="n">
        <v>28</v>
      </c>
      <c r="J635" t="n">
        <v>124.96</v>
      </c>
      <c r="K635" t="n">
        <v>45</v>
      </c>
      <c r="L635" t="n">
        <v>1.25</v>
      </c>
      <c r="M635" t="n">
        <v>26</v>
      </c>
      <c r="N635" t="n">
        <v>18.71</v>
      </c>
      <c r="O635" t="n">
        <v>15645.96</v>
      </c>
      <c r="P635" t="n">
        <v>46.5</v>
      </c>
      <c r="Q635" t="n">
        <v>203.57</v>
      </c>
      <c r="R635" t="n">
        <v>30.94</v>
      </c>
      <c r="S635" t="n">
        <v>13.05</v>
      </c>
      <c r="T635" t="n">
        <v>8535.57</v>
      </c>
      <c r="U635" t="n">
        <v>0.42</v>
      </c>
      <c r="V635" t="n">
        <v>0.82</v>
      </c>
      <c r="W635" t="n">
        <v>0.1</v>
      </c>
      <c r="X635" t="n">
        <v>0.54</v>
      </c>
      <c r="Y635" t="n">
        <v>1</v>
      </c>
      <c r="Z635" t="n">
        <v>10</v>
      </c>
    </row>
    <row r="636">
      <c r="A636" t="n">
        <v>2</v>
      </c>
      <c r="B636" t="n">
        <v>60</v>
      </c>
      <c r="C636" t="inlineStr">
        <is>
          <t xml:space="preserve">CONCLUIDO	</t>
        </is>
      </c>
      <c r="D636" t="n">
        <v>13.8878</v>
      </c>
      <c r="E636" t="n">
        <v>7.2</v>
      </c>
      <c r="F636" t="n">
        <v>4.48</v>
      </c>
      <c r="G636" t="n">
        <v>11.69</v>
      </c>
      <c r="H636" t="n">
        <v>0.21</v>
      </c>
      <c r="I636" t="n">
        <v>23</v>
      </c>
      <c r="J636" t="n">
        <v>125.29</v>
      </c>
      <c r="K636" t="n">
        <v>45</v>
      </c>
      <c r="L636" t="n">
        <v>1.5</v>
      </c>
      <c r="M636" t="n">
        <v>21</v>
      </c>
      <c r="N636" t="n">
        <v>18.79</v>
      </c>
      <c r="O636" t="n">
        <v>15686.51</v>
      </c>
      <c r="P636" t="n">
        <v>45.13</v>
      </c>
      <c r="Q636" t="n">
        <v>203.59</v>
      </c>
      <c r="R636" t="n">
        <v>27.64</v>
      </c>
      <c r="S636" t="n">
        <v>13.05</v>
      </c>
      <c r="T636" t="n">
        <v>6911.67</v>
      </c>
      <c r="U636" t="n">
        <v>0.47</v>
      </c>
      <c r="V636" t="n">
        <v>0.83</v>
      </c>
      <c r="W636" t="n">
        <v>0.09</v>
      </c>
      <c r="X636" t="n">
        <v>0.44</v>
      </c>
      <c r="Y636" t="n">
        <v>1</v>
      </c>
      <c r="Z636" t="n">
        <v>10</v>
      </c>
    </row>
    <row r="637">
      <c r="A637" t="n">
        <v>3</v>
      </c>
      <c r="B637" t="n">
        <v>60</v>
      </c>
      <c r="C637" t="inlineStr">
        <is>
          <t xml:space="preserve">CONCLUIDO	</t>
        </is>
      </c>
      <c r="D637" t="n">
        <v>14.3776</v>
      </c>
      <c r="E637" t="n">
        <v>6.96</v>
      </c>
      <c r="F637" t="n">
        <v>4.34</v>
      </c>
      <c r="G637" t="n">
        <v>13.7</v>
      </c>
      <c r="H637" t="n">
        <v>0.25</v>
      </c>
      <c r="I637" t="n">
        <v>19</v>
      </c>
      <c r="J637" t="n">
        <v>125.62</v>
      </c>
      <c r="K637" t="n">
        <v>45</v>
      </c>
      <c r="L637" t="n">
        <v>1.75</v>
      </c>
      <c r="M637" t="n">
        <v>17</v>
      </c>
      <c r="N637" t="n">
        <v>18.87</v>
      </c>
      <c r="O637" t="n">
        <v>15727.09</v>
      </c>
      <c r="P637" t="n">
        <v>43.27</v>
      </c>
      <c r="Q637" t="n">
        <v>203.57</v>
      </c>
      <c r="R637" t="n">
        <v>22.93</v>
      </c>
      <c r="S637" t="n">
        <v>13.05</v>
      </c>
      <c r="T637" t="n">
        <v>4574.16</v>
      </c>
      <c r="U637" t="n">
        <v>0.57</v>
      </c>
      <c r="V637" t="n">
        <v>0.86</v>
      </c>
      <c r="W637" t="n">
        <v>0.09</v>
      </c>
      <c r="X637" t="n">
        <v>0.3</v>
      </c>
      <c r="Y637" t="n">
        <v>1</v>
      </c>
      <c r="Z637" t="n">
        <v>10</v>
      </c>
    </row>
    <row r="638">
      <c r="A638" t="n">
        <v>4</v>
      </c>
      <c r="B638" t="n">
        <v>60</v>
      </c>
      <c r="C638" t="inlineStr">
        <is>
          <t xml:space="preserve">CONCLUIDO	</t>
        </is>
      </c>
      <c r="D638" t="n">
        <v>14.3908</v>
      </c>
      <c r="E638" t="n">
        <v>6.95</v>
      </c>
      <c r="F638" t="n">
        <v>4.38</v>
      </c>
      <c r="G638" t="n">
        <v>15.47</v>
      </c>
      <c r="H638" t="n">
        <v>0.28</v>
      </c>
      <c r="I638" t="n">
        <v>17</v>
      </c>
      <c r="J638" t="n">
        <v>125.95</v>
      </c>
      <c r="K638" t="n">
        <v>45</v>
      </c>
      <c r="L638" t="n">
        <v>2</v>
      </c>
      <c r="M638" t="n">
        <v>15</v>
      </c>
      <c r="N638" t="n">
        <v>18.95</v>
      </c>
      <c r="O638" t="n">
        <v>15767.7</v>
      </c>
      <c r="P638" t="n">
        <v>43.41</v>
      </c>
      <c r="Q638" t="n">
        <v>203.57</v>
      </c>
      <c r="R638" t="n">
        <v>24.92</v>
      </c>
      <c r="S638" t="n">
        <v>13.05</v>
      </c>
      <c r="T638" t="n">
        <v>5578.89</v>
      </c>
      <c r="U638" t="n">
        <v>0.52</v>
      </c>
      <c r="V638" t="n">
        <v>0.85</v>
      </c>
      <c r="W638" t="n">
        <v>0.08</v>
      </c>
      <c r="X638" t="n">
        <v>0.34</v>
      </c>
      <c r="Y638" t="n">
        <v>1</v>
      </c>
      <c r="Z638" t="n">
        <v>10</v>
      </c>
    </row>
    <row r="639">
      <c r="A639" t="n">
        <v>5</v>
      </c>
      <c r="B639" t="n">
        <v>60</v>
      </c>
      <c r="C639" t="inlineStr">
        <is>
          <t xml:space="preserve">CONCLUIDO	</t>
        </is>
      </c>
      <c r="D639" t="n">
        <v>14.6092</v>
      </c>
      <c r="E639" t="n">
        <v>6.84</v>
      </c>
      <c r="F639" t="n">
        <v>4.33</v>
      </c>
      <c r="G639" t="n">
        <v>17.32</v>
      </c>
      <c r="H639" t="n">
        <v>0.31</v>
      </c>
      <c r="I639" t="n">
        <v>15</v>
      </c>
      <c r="J639" t="n">
        <v>126.28</v>
      </c>
      <c r="K639" t="n">
        <v>45</v>
      </c>
      <c r="L639" t="n">
        <v>2.25</v>
      </c>
      <c r="M639" t="n">
        <v>13</v>
      </c>
      <c r="N639" t="n">
        <v>19.03</v>
      </c>
      <c r="O639" t="n">
        <v>15808.34</v>
      </c>
      <c r="P639" t="n">
        <v>42.63</v>
      </c>
      <c r="Q639" t="n">
        <v>203.57</v>
      </c>
      <c r="R639" t="n">
        <v>23.03</v>
      </c>
      <c r="S639" t="n">
        <v>13.05</v>
      </c>
      <c r="T639" t="n">
        <v>4644.4</v>
      </c>
      <c r="U639" t="n">
        <v>0.57</v>
      </c>
      <c r="V639" t="n">
        <v>0.86</v>
      </c>
      <c r="W639" t="n">
        <v>0.08</v>
      </c>
      <c r="X639" t="n">
        <v>0.29</v>
      </c>
      <c r="Y639" t="n">
        <v>1</v>
      </c>
      <c r="Z639" t="n">
        <v>10</v>
      </c>
    </row>
    <row r="640">
      <c r="A640" t="n">
        <v>6</v>
      </c>
      <c r="B640" t="n">
        <v>60</v>
      </c>
      <c r="C640" t="inlineStr">
        <is>
          <t xml:space="preserve">CONCLUIDO	</t>
        </is>
      </c>
      <c r="D640" t="n">
        <v>14.8185</v>
      </c>
      <c r="E640" t="n">
        <v>6.75</v>
      </c>
      <c r="F640" t="n">
        <v>4.28</v>
      </c>
      <c r="G640" t="n">
        <v>19.77</v>
      </c>
      <c r="H640" t="n">
        <v>0.35</v>
      </c>
      <c r="I640" t="n">
        <v>13</v>
      </c>
      <c r="J640" t="n">
        <v>126.61</v>
      </c>
      <c r="K640" t="n">
        <v>45</v>
      </c>
      <c r="L640" t="n">
        <v>2.5</v>
      </c>
      <c r="M640" t="n">
        <v>11</v>
      </c>
      <c r="N640" t="n">
        <v>19.11</v>
      </c>
      <c r="O640" t="n">
        <v>15849</v>
      </c>
      <c r="P640" t="n">
        <v>41.81</v>
      </c>
      <c r="Q640" t="n">
        <v>203.56</v>
      </c>
      <c r="R640" t="n">
        <v>21.6</v>
      </c>
      <c r="S640" t="n">
        <v>13.05</v>
      </c>
      <c r="T640" t="n">
        <v>3939.76</v>
      </c>
      <c r="U640" t="n">
        <v>0.6</v>
      </c>
      <c r="V640" t="n">
        <v>0.87</v>
      </c>
      <c r="W640" t="n">
        <v>0.08</v>
      </c>
      <c r="X640" t="n">
        <v>0.24</v>
      </c>
      <c r="Y640" t="n">
        <v>1</v>
      </c>
      <c r="Z640" t="n">
        <v>10</v>
      </c>
    </row>
    <row r="641">
      <c r="A641" t="n">
        <v>7</v>
      </c>
      <c r="B641" t="n">
        <v>60</v>
      </c>
      <c r="C641" t="inlineStr">
        <is>
          <t xml:space="preserve">CONCLUIDO	</t>
        </is>
      </c>
      <c r="D641" t="n">
        <v>14.9328</v>
      </c>
      <c r="E641" t="n">
        <v>6.7</v>
      </c>
      <c r="F641" t="n">
        <v>4.26</v>
      </c>
      <c r="G641" t="n">
        <v>21.29</v>
      </c>
      <c r="H641" t="n">
        <v>0.38</v>
      </c>
      <c r="I641" t="n">
        <v>12</v>
      </c>
      <c r="J641" t="n">
        <v>126.94</v>
      </c>
      <c r="K641" t="n">
        <v>45</v>
      </c>
      <c r="L641" t="n">
        <v>2.75</v>
      </c>
      <c r="M641" t="n">
        <v>10</v>
      </c>
      <c r="N641" t="n">
        <v>19.19</v>
      </c>
      <c r="O641" t="n">
        <v>15889.69</v>
      </c>
      <c r="P641" t="n">
        <v>41.23</v>
      </c>
      <c r="Q641" t="n">
        <v>203.56</v>
      </c>
      <c r="R641" t="n">
        <v>20.74</v>
      </c>
      <c r="S641" t="n">
        <v>13.05</v>
      </c>
      <c r="T641" t="n">
        <v>3515.05</v>
      </c>
      <c r="U641" t="n">
        <v>0.63</v>
      </c>
      <c r="V641" t="n">
        <v>0.88</v>
      </c>
      <c r="W641" t="n">
        <v>0.07000000000000001</v>
      </c>
      <c r="X641" t="n">
        <v>0.22</v>
      </c>
      <c r="Y641" t="n">
        <v>1</v>
      </c>
      <c r="Z641" t="n">
        <v>10</v>
      </c>
    </row>
    <row r="642">
      <c r="A642" t="n">
        <v>8</v>
      </c>
      <c r="B642" t="n">
        <v>60</v>
      </c>
      <c r="C642" t="inlineStr">
        <is>
          <t xml:space="preserve">CONCLUIDO	</t>
        </is>
      </c>
      <c r="D642" t="n">
        <v>15.0426</v>
      </c>
      <c r="E642" t="n">
        <v>6.65</v>
      </c>
      <c r="F642" t="n">
        <v>4.23</v>
      </c>
      <c r="G642" t="n">
        <v>23.1</v>
      </c>
      <c r="H642" t="n">
        <v>0.42</v>
      </c>
      <c r="I642" t="n">
        <v>11</v>
      </c>
      <c r="J642" t="n">
        <v>127.27</v>
      </c>
      <c r="K642" t="n">
        <v>45</v>
      </c>
      <c r="L642" t="n">
        <v>3</v>
      </c>
      <c r="M642" t="n">
        <v>9</v>
      </c>
      <c r="N642" t="n">
        <v>19.27</v>
      </c>
      <c r="O642" t="n">
        <v>15930.42</v>
      </c>
      <c r="P642" t="n">
        <v>40.57</v>
      </c>
      <c r="Q642" t="n">
        <v>203.56</v>
      </c>
      <c r="R642" t="n">
        <v>20.06</v>
      </c>
      <c r="S642" t="n">
        <v>13.05</v>
      </c>
      <c r="T642" t="n">
        <v>3179.52</v>
      </c>
      <c r="U642" t="n">
        <v>0.65</v>
      </c>
      <c r="V642" t="n">
        <v>0.88</v>
      </c>
      <c r="W642" t="n">
        <v>0.07000000000000001</v>
      </c>
      <c r="X642" t="n">
        <v>0.19</v>
      </c>
      <c r="Y642" t="n">
        <v>1</v>
      </c>
      <c r="Z642" t="n">
        <v>10</v>
      </c>
    </row>
    <row r="643">
      <c r="A643" t="n">
        <v>9</v>
      </c>
      <c r="B643" t="n">
        <v>60</v>
      </c>
      <c r="C643" t="inlineStr">
        <is>
          <t xml:space="preserve">CONCLUIDO	</t>
        </is>
      </c>
      <c r="D643" t="n">
        <v>15.2021</v>
      </c>
      <c r="E643" t="n">
        <v>6.58</v>
      </c>
      <c r="F643" t="n">
        <v>4.19</v>
      </c>
      <c r="G643" t="n">
        <v>25.14</v>
      </c>
      <c r="H643" t="n">
        <v>0.45</v>
      </c>
      <c r="I643" t="n">
        <v>10</v>
      </c>
      <c r="J643" t="n">
        <v>127.6</v>
      </c>
      <c r="K643" t="n">
        <v>45</v>
      </c>
      <c r="L643" t="n">
        <v>3.25</v>
      </c>
      <c r="M643" t="n">
        <v>8</v>
      </c>
      <c r="N643" t="n">
        <v>19.35</v>
      </c>
      <c r="O643" t="n">
        <v>15971.17</v>
      </c>
      <c r="P643" t="n">
        <v>40</v>
      </c>
      <c r="Q643" t="n">
        <v>203.56</v>
      </c>
      <c r="R643" t="n">
        <v>18.41</v>
      </c>
      <c r="S643" t="n">
        <v>13.05</v>
      </c>
      <c r="T643" t="n">
        <v>2358.74</v>
      </c>
      <c r="U643" t="n">
        <v>0.71</v>
      </c>
      <c r="V643" t="n">
        <v>0.89</v>
      </c>
      <c r="W643" t="n">
        <v>0.07000000000000001</v>
      </c>
      <c r="X643" t="n">
        <v>0.15</v>
      </c>
      <c r="Y643" t="n">
        <v>1</v>
      </c>
      <c r="Z643" t="n">
        <v>10</v>
      </c>
    </row>
    <row r="644">
      <c r="A644" t="n">
        <v>10</v>
      </c>
      <c r="B644" t="n">
        <v>60</v>
      </c>
      <c r="C644" t="inlineStr">
        <is>
          <t xml:space="preserve">CONCLUIDO	</t>
        </is>
      </c>
      <c r="D644" t="n">
        <v>15.1</v>
      </c>
      <c r="E644" t="n">
        <v>6.62</v>
      </c>
      <c r="F644" t="n">
        <v>4.23</v>
      </c>
      <c r="G644" t="n">
        <v>25.41</v>
      </c>
      <c r="H644" t="n">
        <v>0.48</v>
      </c>
      <c r="I644" t="n">
        <v>10</v>
      </c>
      <c r="J644" t="n">
        <v>127.93</v>
      </c>
      <c r="K644" t="n">
        <v>45</v>
      </c>
      <c r="L644" t="n">
        <v>3.5</v>
      </c>
      <c r="M644" t="n">
        <v>8</v>
      </c>
      <c r="N644" t="n">
        <v>19.43</v>
      </c>
      <c r="O644" t="n">
        <v>16011.95</v>
      </c>
      <c r="P644" t="n">
        <v>39.82</v>
      </c>
      <c r="Q644" t="n">
        <v>203.56</v>
      </c>
      <c r="R644" t="n">
        <v>20.18</v>
      </c>
      <c r="S644" t="n">
        <v>13.05</v>
      </c>
      <c r="T644" t="n">
        <v>3246.29</v>
      </c>
      <c r="U644" t="n">
        <v>0.65</v>
      </c>
      <c r="V644" t="n">
        <v>0.88</v>
      </c>
      <c r="W644" t="n">
        <v>0.07000000000000001</v>
      </c>
      <c r="X644" t="n">
        <v>0.19</v>
      </c>
      <c r="Y644" t="n">
        <v>1</v>
      </c>
      <c r="Z644" t="n">
        <v>10</v>
      </c>
    </row>
    <row r="645">
      <c r="A645" t="n">
        <v>11</v>
      </c>
      <c r="B645" t="n">
        <v>60</v>
      </c>
      <c r="C645" t="inlineStr">
        <is>
          <t xml:space="preserve">CONCLUIDO	</t>
        </is>
      </c>
      <c r="D645" t="n">
        <v>15.222</v>
      </c>
      <c r="E645" t="n">
        <v>6.57</v>
      </c>
      <c r="F645" t="n">
        <v>4.21</v>
      </c>
      <c r="G645" t="n">
        <v>28.05</v>
      </c>
      <c r="H645" t="n">
        <v>0.52</v>
      </c>
      <c r="I645" t="n">
        <v>9</v>
      </c>
      <c r="J645" t="n">
        <v>128.26</v>
      </c>
      <c r="K645" t="n">
        <v>45</v>
      </c>
      <c r="L645" t="n">
        <v>3.75</v>
      </c>
      <c r="M645" t="n">
        <v>7</v>
      </c>
      <c r="N645" t="n">
        <v>19.51</v>
      </c>
      <c r="O645" t="n">
        <v>16052.76</v>
      </c>
      <c r="P645" t="n">
        <v>39.5</v>
      </c>
      <c r="Q645" t="n">
        <v>203.61</v>
      </c>
      <c r="R645" t="n">
        <v>19.23</v>
      </c>
      <c r="S645" t="n">
        <v>13.05</v>
      </c>
      <c r="T645" t="n">
        <v>2776.43</v>
      </c>
      <c r="U645" t="n">
        <v>0.68</v>
      </c>
      <c r="V645" t="n">
        <v>0.89</v>
      </c>
      <c r="W645" t="n">
        <v>0.07000000000000001</v>
      </c>
      <c r="X645" t="n">
        <v>0.17</v>
      </c>
      <c r="Y645" t="n">
        <v>1</v>
      </c>
      <c r="Z645" t="n">
        <v>10</v>
      </c>
    </row>
    <row r="646">
      <c r="A646" t="n">
        <v>12</v>
      </c>
      <c r="B646" t="n">
        <v>60</v>
      </c>
      <c r="C646" t="inlineStr">
        <is>
          <t xml:space="preserve">CONCLUIDO	</t>
        </is>
      </c>
      <c r="D646" t="n">
        <v>15.3387</v>
      </c>
      <c r="E646" t="n">
        <v>6.52</v>
      </c>
      <c r="F646" t="n">
        <v>4.18</v>
      </c>
      <c r="G646" t="n">
        <v>31.37</v>
      </c>
      <c r="H646" t="n">
        <v>0.55</v>
      </c>
      <c r="I646" t="n">
        <v>8</v>
      </c>
      <c r="J646" t="n">
        <v>128.59</v>
      </c>
      <c r="K646" t="n">
        <v>45</v>
      </c>
      <c r="L646" t="n">
        <v>4</v>
      </c>
      <c r="M646" t="n">
        <v>6</v>
      </c>
      <c r="N646" t="n">
        <v>19.59</v>
      </c>
      <c r="O646" t="n">
        <v>16093.6</v>
      </c>
      <c r="P646" t="n">
        <v>38.69</v>
      </c>
      <c r="Q646" t="n">
        <v>203.56</v>
      </c>
      <c r="R646" t="n">
        <v>18.42</v>
      </c>
      <c r="S646" t="n">
        <v>13.05</v>
      </c>
      <c r="T646" t="n">
        <v>2376.76</v>
      </c>
      <c r="U646" t="n">
        <v>0.71</v>
      </c>
      <c r="V646" t="n">
        <v>0.89</v>
      </c>
      <c r="W646" t="n">
        <v>0.07000000000000001</v>
      </c>
      <c r="X646" t="n">
        <v>0.14</v>
      </c>
      <c r="Y646" t="n">
        <v>1</v>
      </c>
      <c r="Z646" t="n">
        <v>10</v>
      </c>
    </row>
    <row r="647">
      <c r="A647" t="n">
        <v>13</v>
      </c>
      <c r="B647" t="n">
        <v>60</v>
      </c>
      <c r="C647" t="inlineStr">
        <is>
          <t xml:space="preserve">CONCLUIDO	</t>
        </is>
      </c>
      <c r="D647" t="n">
        <v>15.3538</v>
      </c>
      <c r="E647" t="n">
        <v>6.51</v>
      </c>
      <c r="F647" t="n">
        <v>4.18</v>
      </c>
      <c r="G647" t="n">
        <v>31.32</v>
      </c>
      <c r="H647" t="n">
        <v>0.58</v>
      </c>
      <c r="I647" t="n">
        <v>8</v>
      </c>
      <c r="J647" t="n">
        <v>128.92</v>
      </c>
      <c r="K647" t="n">
        <v>45</v>
      </c>
      <c r="L647" t="n">
        <v>4.25</v>
      </c>
      <c r="M647" t="n">
        <v>6</v>
      </c>
      <c r="N647" t="n">
        <v>19.68</v>
      </c>
      <c r="O647" t="n">
        <v>16134.46</v>
      </c>
      <c r="P647" t="n">
        <v>38.29</v>
      </c>
      <c r="Q647" t="n">
        <v>203.56</v>
      </c>
      <c r="R647" t="n">
        <v>18.28</v>
      </c>
      <c r="S647" t="n">
        <v>13.05</v>
      </c>
      <c r="T647" t="n">
        <v>2305.61</v>
      </c>
      <c r="U647" t="n">
        <v>0.71</v>
      </c>
      <c r="V647" t="n">
        <v>0.89</v>
      </c>
      <c r="W647" t="n">
        <v>0.07000000000000001</v>
      </c>
      <c r="X647" t="n">
        <v>0.14</v>
      </c>
      <c r="Y647" t="n">
        <v>1</v>
      </c>
      <c r="Z647" t="n">
        <v>10</v>
      </c>
    </row>
    <row r="648">
      <c r="A648" t="n">
        <v>14</v>
      </c>
      <c r="B648" t="n">
        <v>60</v>
      </c>
      <c r="C648" t="inlineStr">
        <is>
          <t xml:space="preserve">CONCLUIDO	</t>
        </is>
      </c>
      <c r="D648" t="n">
        <v>15.4779</v>
      </c>
      <c r="E648" t="n">
        <v>6.46</v>
      </c>
      <c r="F648" t="n">
        <v>4.15</v>
      </c>
      <c r="G648" t="n">
        <v>35.57</v>
      </c>
      <c r="H648" t="n">
        <v>0.62</v>
      </c>
      <c r="I648" t="n">
        <v>7</v>
      </c>
      <c r="J648" t="n">
        <v>129.25</v>
      </c>
      <c r="K648" t="n">
        <v>45</v>
      </c>
      <c r="L648" t="n">
        <v>4.5</v>
      </c>
      <c r="M648" t="n">
        <v>5</v>
      </c>
      <c r="N648" t="n">
        <v>19.76</v>
      </c>
      <c r="O648" t="n">
        <v>16175.36</v>
      </c>
      <c r="P648" t="n">
        <v>37.53</v>
      </c>
      <c r="Q648" t="n">
        <v>203.6</v>
      </c>
      <c r="R648" t="n">
        <v>17.28</v>
      </c>
      <c r="S648" t="n">
        <v>13.05</v>
      </c>
      <c r="T648" t="n">
        <v>1811.95</v>
      </c>
      <c r="U648" t="n">
        <v>0.76</v>
      </c>
      <c r="V648" t="n">
        <v>0.9</v>
      </c>
      <c r="W648" t="n">
        <v>0.07000000000000001</v>
      </c>
      <c r="X648" t="n">
        <v>0.11</v>
      </c>
      <c r="Y648" t="n">
        <v>1</v>
      </c>
      <c r="Z648" t="n">
        <v>10</v>
      </c>
    </row>
    <row r="649">
      <c r="A649" t="n">
        <v>15</v>
      </c>
      <c r="B649" t="n">
        <v>60</v>
      </c>
      <c r="C649" t="inlineStr">
        <is>
          <t xml:space="preserve">CONCLUIDO	</t>
        </is>
      </c>
      <c r="D649" t="n">
        <v>15.4672</v>
      </c>
      <c r="E649" t="n">
        <v>6.47</v>
      </c>
      <c r="F649" t="n">
        <v>4.15</v>
      </c>
      <c r="G649" t="n">
        <v>35.61</v>
      </c>
      <c r="H649" t="n">
        <v>0.65</v>
      </c>
      <c r="I649" t="n">
        <v>7</v>
      </c>
      <c r="J649" t="n">
        <v>129.59</v>
      </c>
      <c r="K649" t="n">
        <v>45</v>
      </c>
      <c r="L649" t="n">
        <v>4.75</v>
      </c>
      <c r="M649" t="n">
        <v>5</v>
      </c>
      <c r="N649" t="n">
        <v>19.84</v>
      </c>
      <c r="O649" t="n">
        <v>16216.29</v>
      </c>
      <c r="P649" t="n">
        <v>37.35</v>
      </c>
      <c r="Q649" t="n">
        <v>203.56</v>
      </c>
      <c r="R649" t="n">
        <v>17.68</v>
      </c>
      <c r="S649" t="n">
        <v>13.05</v>
      </c>
      <c r="T649" t="n">
        <v>2010.15</v>
      </c>
      <c r="U649" t="n">
        <v>0.74</v>
      </c>
      <c r="V649" t="n">
        <v>0.9</v>
      </c>
      <c r="W649" t="n">
        <v>0.06</v>
      </c>
      <c r="X649" t="n">
        <v>0.11</v>
      </c>
      <c r="Y649" t="n">
        <v>1</v>
      </c>
      <c r="Z649" t="n">
        <v>10</v>
      </c>
    </row>
    <row r="650">
      <c r="A650" t="n">
        <v>16</v>
      </c>
      <c r="B650" t="n">
        <v>60</v>
      </c>
      <c r="C650" t="inlineStr">
        <is>
          <t xml:space="preserve">CONCLUIDO	</t>
        </is>
      </c>
      <c r="D650" t="n">
        <v>15.4566</v>
      </c>
      <c r="E650" t="n">
        <v>6.47</v>
      </c>
      <c r="F650" t="n">
        <v>4.16</v>
      </c>
      <c r="G650" t="n">
        <v>35.65</v>
      </c>
      <c r="H650" t="n">
        <v>0.68</v>
      </c>
      <c r="I650" t="n">
        <v>7</v>
      </c>
      <c r="J650" t="n">
        <v>129.92</v>
      </c>
      <c r="K650" t="n">
        <v>45</v>
      </c>
      <c r="L650" t="n">
        <v>5</v>
      </c>
      <c r="M650" t="n">
        <v>5</v>
      </c>
      <c r="N650" t="n">
        <v>19.92</v>
      </c>
      <c r="O650" t="n">
        <v>16257.24</v>
      </c>
      <c r="P650" t="n">
        <v>36.94</v>
      </c>
      <c r="Q650" t="n">
        <v>203.59</v>
      </c>
      <c r="R650" t="n">
        <v>17.75</v>
      </c>
      <c r="S650" t="n">
        <v>13.05</v>
      </c>
      <c r="T650" t="n">
        <v>2043.11</v>
      </c>
      <c r="U650" t="n">
        <v>0.74</v>
      </c>
      <c r="V650" t="n">
        <v>0.9</v>
      </c>
      <c r="W650" t="n">
        <v>0.06</v>
      </c>
      <c r="X650" t="n">
        <v>0.12</v>
      </c>
      <c r="Y650" t="n">
        <v>1</v>
      </c>
      <c r="Z650" t="n">
        <v>10</v>
      </c>
    </row>
    <row r="651">
      <c r="A651" t="n">
        <v>17</v>
      </c>
      <c r="B651" t="n">
        <v>60</v>
      </c>
      <c r="C651" t="inlineStr">
        <is>
          <t xml:space="preserve">CONCLUIDO	</t>
        </is>
      </c>
      <c r="D651" t="n">
        <v>15.5602</v>
      </c>
      <c r="E651" t="n">
        <v>6.43</v>
      </c>
      <c r="F651" t="n">
        <v>4.14</v>
      </c>
      <c r="G651" t="n">
        <v>41.41</v>
      </c>
      <c r="H651" t="n">
        <v>0.71</v>
      </c>
      <c r="I651" t="n">
        <v>6</v>
      </c>
      <c r="J651" t="n">
        <v>130.25</v>
      </c>
      <c r="K651" t="n">
        <v>45</v>
      </c>
      <c r="L651" t="n">
        <v>5.25</v>
      </c>
      <c r="M651" t="n">
        <v>4</v>
      </c>
      <c r="N651" t="n">
        <v>20</v>
      </c>
      <c r="O651" t="n">
        <v>16298.23</v>
      </c>
      <c r="P651" t="n">
        <v>36.17</v>
      </c>
      <c r="Q651" t="n">
        <v>203.56</v>
      </c>
      <c r="R651" t="n">
        <v>17.17</v>
      </c>
      <c r="S651" t="n">
        <v>13.05</v>
      </c>
      <c r="T651" t="n">
        <v>1760.97</v>
      </c>
      <c r="U651" t="n">
        <v>0.76</v>
      </c>
      <c r="V651" t="n">
        <v>0.9</v>
      </c>
      <c r="W651" t="n">
        <v>0.06</v>
      </c>
      <c r="X651" t="n">
        <v>0.1</v>
      </c>
      <c r="Y651" t="n">
        <v>1</v>
      </c>
      <c r="Z651" t="n">
        <v>10</v>
      </c>
    </row>
    <row r="652">
      <c r="A652" t="n">
        <v>18</v>
      </c>
      <c r="B652" t="n">
        <v>60</v>
      </c>
      <c r="C652" t="inlineStr">
        <is>
          <t xml:space="preserve">CONCLUIDO	</t>
        </is>
      </c>
      <c r="D652" t="n">
        <v>15.5629</v>
      </c>
      <c r="E652" t="n">
        <v>6.43</v>
      </c>
      <c r="F652" t="n">
        <v>4.14</v>
      </c>
      <c r="G652" t="n">
        <v>41.4</v>
      </c>
      <c r="H652" t="n">
        <v>0.74</v>
      </c>
      <c r="I652" t="n">
        <v>6</v>
      </c>
      <c r="J652" t="n">
        <v>130.58</v>
      </c>
      <c r="K652" t="n">
        <v>45</v>
      </c>
      <c r="L652" t="n">
        <v>5.5</v>
      </c>
      <c r="M652" t="n">
        <v>4</v>
      </c>
      <c r="N652" t="n">
        <v>20.09</v>
      </c>
      <c r="O652" t="n">
        <v>16339.24</v>
      </c>
      <c r="P652" t="n">
        <v>36.09</v>
      </c>
      <c r="Q652" t="n">
        <v>203.56</v>
      </c>
      <c r="R652" t="n">
        <v>17.15</v>
      </c>
      <c r="S652" t="n">
        <v>13.05</v>
      </c>
      <c r="T652" t="n">
        <v>1750.9</v>
      </c>
      <c r="U652" t="n">
        <v>0.76</v>
      </c>
      <c r="V652" t="n">
        <v>0.9</v>
      </c>
      <c r="W652" t="n">
        <v>0.06</v>
      </c>
      <c r="X652" t="n">
        <v>0.1</v>
      </c>
      <c r="Y652" t="n">
        <v>1</v>
      </c>
      <c r="Z652" t="n">
        <v>10</v>
      </c>
    </row>
    <row r="653">
      <c r="A653" t="n">
        <v>19</v>
      </c>
      <c r="B653" t="n">
        <v>60</v>
      </c>
      <c r="C653" t="inlineStr">
        <is>
          <t xml:space="preserve">CONCLUIDO	</t>
        </is>
      </c>
      <c r="D653" t="n">
        <v>15.5932</v>
      </c>
      <c r="E653" t="n">
        <v>6.41</v>
      </c>
      <c r="F653" t="n">
        <v>4.13</v>
      </c>
      <c r="G653" t="n">
        <v>41.27</v>
      </c>
      <c r="H653" t="n">
        <v>0.78</v>
      </c>
      <c r="I653" t="n">
        <v>6</v>
      </c>
      <c r="J653" t="n">
        <v>130.92</v>
      </c>
      <c r="K653" t="n">
        <v>45</v>
      </c>
      <c r="L653" t="n">
        <v>5.75</v>
      </c>
      <c r="M653" t="n">
        <v>4</v>
      </c>
      <c r="N653" t="n">
        <v>20.17</v>
      </c>
      <c r="O653" t="n">
        <v>16380.29</v>
      </c>
      <c r="P653" t="n">
        <v>35.68</v>
      </c>
      <c r="Q653" t="n">
        <v>203.56</v>
      </c>
      <c r="R653" t="n">
        <v>16.56</v>
      </c>
      <c r="S653" t="n">
        <v>13.05</v>
      </c>
      <c r="T653" t="n">
        <v>1454.53</v>
      </c>
      <c r="U653" t="n">
        <v>0.79</v>
      </c>
      <c r="V653" t="n">
        <v>0.91</v>
      </c>
      <c r="W653" t="n">
        <v>0.07000000000000001</v>
      </c>
      <c r="X653" t="n">
        <v>0.09</v>
      </c>
      <c r="Y653" t="n">
        <v>1</v>
      </c>
      <c r="Z653" t="n">
        <v>10</v>
      </c>
    </row>
    <row r="654">
      <c r="A654" t="n">
        <v>20</v>
      </c>
      <c r="B654" t="n">
        <v>60</v>
      </c>
      <c r="C654" t="inlineStr">
        <is>
          <t xml:space="preserve">CONCLUIDO	</t>
        </is>
      </c>
      <c r="D654" t="n">
        <v>15.5367</v>
      </c>
      <c r="E654" t="n">
        <v>6.44</v>
      </c>
      <c r="F654" t="n">
        <v>4.15</v>
      </c>
      <c r="G654" t="n">
        <v>41.51</v>
      </c>
      <c r="H654" t="n">
        <v>0.8100000000000001</v>
      </c>
      <c r="I654" t="n">
        <v>6</v>
      </c>
      <c r="J654" t="n">
        <v>131.25</v>
      </c>
      <c r="K654" t="n">
        <v>45</v>
      </c>
      <c r="L654" t="n">
        <v>6</v>
      </c>
      <c r="M654" t="n">
        <v>4</v>
      </c>
      <c r="N654" t="n">
        <v>20.25</v>
      </c>
      <c r="O654" t="n">
        <v>16421.36</v>
      </c>
      <c r="P654" t="n">
        <v>35.16</v>
      </c>
      <c r="Q654" t="n">
        <v>203.56</v>
      </c>
      <c r="R654" t="n">
        <v>17.53</v>
      </c>
      <c r="S654" t="n">
        <v>13.05</v>
      </c>
      <c r="T654" t="n">
        <v>1940.2</v>
      </c>
      <c r="U654" t="n">
        <v>0.74</v>
      </c>
      <c r="V654" t="n">
        <v>0.9</v>
      </c>
      <c r="W654" t="n">
        <v>0.06</v>
      </c>
      <c r="X654" t="n">
        <v>0.11</v>
      </c>
      <c r="Y654" t="n">
        <v>1</v>
      </c>
      <c r="Z654" t="n">
        <v>10</v>
      </c>
    </row>
    <row r="655">
      <c r="A655" t="n">
        <v>21</v>
      </c>
      <c r="B655" t="n">
        <v>60</v>
      </c>
      <c r="C655" t="inlineStr">
        <is>
          <t xml:space="preserve">CONCLUIDO	</t>
        </is>
      </c>
      <c r="D655" t="n">
        <v>15.6801</v>
      </c>
      <c r="E655" t="n">
        <v>6.38</v>
      </c>
      <c r="F655" t="n">
        <v>4.12</v>
      </c>
      <c r="G655" t="n">
        <v>49.41</v>
      </c>
      <c r="H655" t="n">
        <v>0.84</v>
      </c>
      <c r="I655" t="n">
        <v>5</v>
      </c>
      <c r="J655" t="n">
        <v>131.58</v>
      </c>
      <c r="K655" t="n">
        <v>45</v>
      </c>
      <c r="L655" t="n">
        <v>6.25</v>
      </c>
      <c r="M655" t="n">
        <v>3</v>
      </c>
      <c r="N655" t="n">
        <v>20.34</v>
      </c>
      <c r="O655" t="n">
        <v>16462.46</v>
      </c>
      <c r="P655" t="n">
        <v>34.34</v>
      </c>
      <c r="Q655" t="n">
        <v>203.56</v>
      </c>
      <c r="R655" t="n">
        <v>16.45</v>
      </c>
      <c r="S655" t="n">
        <v>13.05</v>
      </c>
      <c r="T655" t="n">
        <v>1404.7</v>
      </c>
      <c r="U655" t="n">
        <v>0.79</v>
      </c>
      <c r="V655" t="n">
        <v>0.91</v>
      </c>
      <c r="W655" t="n">
        <v>0.06</v>
      </c>
      <c r="X655" t="n">
        <v>0.08</v>
      </c>
      <c r="Y655" t="n">
        <v>1</v>
      </c>
      <c r="Z655" t="n">
        <v>10</v>
      </c>
    </row>
    <row r="656">
      <c r="A656" t="n">
        <v>22</v>
      </c>
      <c r="B656" t="n">
        <v>60</v>
      </c>
      <c r="C656" t="inlineStr">
        <is>
          <t xml:space="preserve">CONCLUIDO	</t>
        </is>
      </c>
      <c r="D656" t="n">
        <v>15.6815</v>
      </c>
      <c r="E656" t="n">
        <v>6.38</v>
      </c>
      <c r="F656" t="n">
        <v>4.12</v>
      </c>
      <c r="G656" t="n">
        <v>49.4</v>
      </c>
      <c r="H656" t="n">
        <v>0.87</v>
      </c>
      <c r="I656" t="n">
        <v>5</v>
      </c>
      <c r="J656" t="n">
        <v>131.92</v>
      </c>
      <c r="K656" t="n">
        <v>45</v>
      </c>
      <c r="L656" t="n">
        <v>6.5</v>
      </c>
      <c r="M656" t="n">
        <v>3</v>
      </c>
      <c r="N656" t="n">
        <v>20.42</v>
      </c>
      <c r="O656" t="n">
        <v>16503.6</v>
      </c>
      <c r="P656" t="n">
        <v>34.42</v>
      </c>
      <c r="Q656" t="n">
        <v>203.56</v>
      </c>
      <c r="R656" t="n">
        <v>16.39</v>
      </c>
      <c r="S656" t="n">
        <v>13.05</v>
      </c>
      <c r="T656" t="n">
        <v>1373.56</v>
      </c>
      <c r="U656" t="n">
        <v>0.8</v>
      </c>
      <c r="V656" t="n">
        <v>0.91</v>
      </c>
      <c r="W656" t="n">
        <v>0.06</v>
      </c>
      <c r="X656" t="n">
        <v>0.08</v>
      </c>
      <c r="Y656" t="n">
        <v>1</v>
      </c>
      <c r="Z656" t="n">
        <v>10</v>
      </c>
    </row>
    <row r="657">
      <c r="A657" t="n">
        <v>23</v>
      </c>
      <c r="B657" t="n">
        <v>60</v>
      </c>
      <c r="C657" t="inlineStr">
        <is>
          <t xml:space="preserve">CONCLUIDO	</t>
        </is>
      </c>
      <c r="D657" t="n">
        <v>15.6849</v>
      </c>
      <c r="E657" t="n">
        <v>6.38</v>
      </c>
      <c r="F657" t="n">
        <v>4.12</v>
      </c>
      <c r="G657" t="n">
        <v>49.39</v>
      </c>
      <c r="H657" t="n">
        <v>0.9</v>
      </c>
      <c r="I657" t="n">
        <v>5</v>
      </c>
      <c r="J657" t="n">
        <v>132.25</v>
      </c>
      <c r="K657" t="n">
        <v>45</v>
      </c>
      <c r="L657" t="n">
        <v>6.75</v>
      </c>
      <c r="M657" t="n">
        <v>1</v>
      </c>
      <c r="N657" t="n">
        <v>20.5</v>
      </c>
      <c r="O657" t="n">
        <v>16544.76</v>
      </c>
      <c r="P657" t="n">
        <v>34.28</v>
      </c>
      <c r="Q657" t="n">
        <v>203.56</v>
      </c>
      <c r="R657" t="n">
        <v>16.24</v>
      </c>
      <c r="S657" t="n">
        <v>13.05</v>
      </c>
      <c r="T657" t="n">
        <v>1302.24</v>
      </c>
      <c r="U657" t="n">
        <v>0.8</v>
      </c>
      <c r="V657" t="n">
        <v>0.91</v>
      </c>
      <c r="W657" t="n">
        <v>0.07000000000000001</v>
      </c>
      <c r="X657" t="n">
        <v>0.08</v>
      </c>
      <c r="Y657" t="n">
        <v>1</v>
      </c>
      <c r="Z657" t="n">
        <v>10</v>
      </c>
    </row>
    <row r="658">
      <c r="A658" t="n">
        <v>24</v>
      </c>
      <c r="B658" t="n">
        <v>60</v>
      </c>
      <c r="C658" t="inlineStr">
        <is>
          <t xml:space="preserve">CONCLUIDO	</t>
        </is>
      </c>
      <c r="D658" t="n">
        <v>15.6685</v>
      </c>
      <c r="E658" t="n">
        <v>6.38</v>
      </c>
      <c r="F658" t="n">
        <v>4.12</v>
      </c>
      <c r="G658" t="n">
        <v>49.47</v>
      </c>
      <c r="H658" t="n">
        <v>0.93</v>
      </c>
      <c r="I658" t="n">
        <v>5</v>
      </c>
      <c r="J658" t="n">
        <v>132.58</v>
      </c>
      <c r="K658" t="n">
        <v>45</v>
      </c>
      <c r="L658" t="n">
        <v>7</v>
      </c>
      <c r="M658" t="n">
        <v>1</v>
      </c>
      <c r="N658" t="n">
        <v>20.59</v>
      </c>
      <c r="O658" t="n">
        <v>16585.95</v>
      </c>
      <c r="P658" t="n">
        <v>34.28</v>
      </c>
      <c r="Q658" t="n">
        <v>203.56</v>
      </c>
      <c r="R658" t="n">
        <v>16.42</v>
      </c>
      <c r="S658" t="n">
        <v>13.05</v>
      </c>
      <c r="T658" t="n">
        <v>1389.71</v>
      </c>
      <c r="U658" t="n">
        <v>0.79</v>
      </c>
      <c r="V658" t="n">
        <v>0.91</v>
      </c>
      <c r="W658" t="n">
        <v>0.07000000000000001</v>
      </c>
      <c r="X658" t="n">
        <v>0.08</v>
      </c>
      <c r="Y658" t="n">
        <v>1</v>
      </c>
      <c r="Z658" t="n">
        <v>10</v>
      </c>
    </row>
    <row r="659">
      <c r="A659" t="n">
        <v>25</v>
      </c>
      <c r="B659" t="n">
        <v>60</v>
      </c>
      <c r="C659" t="inlineStr">
        <is>
          <t xml:space="preserve">CONCLUIDO	</t>
        </is>
      </c>
      <c r="D659" t="n">
        <v>15.687</v>
      </c>
      <c r="E659" t="n">
        <v>6.37</v>
      </c>
      <c r="F659" t="n">
        <v>4.11</v>
      </c>
      <c r="G659" t="n">
        <v>49.38</v>
      </c>
      <c r="H659" t="n">
        <v>0.96</v>
      </c>
      <c r="I659" t="n">
        <v>5</v>
      </c>
      <c r="J659" t="n">
        <v>132.92</v>
      </c>
      <c r="K659" t="n">
        <v>45</v>
      </c>
      <c r="L659" t="n">
        <v>7.25</v>
      </c>
      <c r="M659" t="n">
        <v>1</v>
      </c>
      <c r="N659" t="n">
        <v>20.67</v>
      </c>
      <c r="O659" t="n">
        <v>16627.17</v>
      </c>
      <c r="P659" t="n">
        <v>34.1</v>
      </c>
      <c r="Q659" t="n">
        <v>203.56</v>
      </c>
      <c r="R659" t="n">
        <v>16.16</v>
      </c>
      <c r="S659" t="n">
        <v>13.05</v>
      </c>
      <c r="T659" t="n">
        <v>1259.96</v>
      </c>
      <c r="U659" t="n">
        <v>0.8100000000000001</v>
      </c>
      <c r="V659" t="n">
        <v>0.91</v>
      </c>
      <c r="W659" t="n">
        <v>0.07000000000000001</v>
      </c>
      <c r="X659" t="n">
        <v>0.07000000000000001</v>
      </c>
      <c r="Y659" t="n">
        <v>1</v>
      </c>
      <c r="Z659" t="n">
        <v>10</v>
      </c>
    </row>
    <row r="660">
      <c r="A660" t="n">
        <v>26</v>
      </c>
      <c r="B660" t="n">
        <v>60</v>
      </c>
      <c r="C660" t="inlineStr">
        <is>
          <t xml:space="preserve">CONCLUIDO	</t>
        </is>
      </c>
      <c r="D660" t="n">
        <v>15.689</v>
      </c>
      <c r="E660" t="n">
        <v>6.37</v>
      </c>
      <c r="F660" t="n">
        <v>4.11</v>
      </c>
      <c r="G660" t="n">
        <v>49.37</v>
      </c>
      <c r="H660" t="n">
        <v>0.99</v>
      </c>
      <c r="I660" t="n">
        <v>5</v>
      </c>
      <c r="J660" t="n">
        <v>133.25</v>
      </c>
      <c r="K660" t="n">
        <v>45</v>
      </c>
      <c r="L660" t="n">
        <v>7.5</v>
      </c>
      <c r="M660" t="n">
        <v>0</v>
      </c>
      <c r="N660" t="n">
        <v>20.76</v>
      </c>
      <c r="O660" t="n">
        <v>16668.43</v>
      </c>
      <c r="P660" t="n">
        <v>34.03</v>
      </c>
      <c r="Q660" t="n">
        <v>203.56</v>
      </c>
      <c r="R660" t="n">
        <v>16.13</v>
      </c>
      <c r="S660" t="n">
        <v>13.05</v>
      </c>
      <c r="T660" t="n">
        <v>1242.6</v>
      </c>
      <c r="U660" t="n">
        <v>0.8100000000000001</v>
      </c>
      <c r="V660" t="n">
        <v>0.91</v>
      </c>
      <c r="W660" t="n">
        <v>0.07000000000000001</v>
      </c>
      <c r="X660" t="n">
        <v>0.07000000000000001</v>
      </c>
      <c r="Y660" t="n">
        <v>1</v>
      </c>
      <c r="Z660" t="n">
        <v>10</v>
      </c>
    </row>
    <row r="661">
      <c r="A661" t="n">
        <v>0</v>
      </c>
      <c r="B661" t="n">
        <v>135</v>
      </c>
      <c r="C661" t="inlineStr">
        <is>
          <t xml:space="preserve">CONCLUIDO	</t>
        </is>
      </c>
      <c r="D661" t="n">
        <v>8.572900000000001</v>
      </c>
      <c r="E661" t="n">
        <v>11.66</v>
      </c>
      <c r="F661" t="n">
        <v>5.42</v>
      </c>
      <c r="G661" t="n">
        <v>4.86</v>
      </c>
      <c r="H661" t="n">
        <v>0.07000000000000001</v>
      </c>
      <c r="I661" t="n">
        <v>67</v>
      </c>
      <c r="J661" t="n">
        <v>263.32</v>
      </c>
      <c r="K661" t="n">
        <v>59.89</v>
      </c>
      <c r="L661" t="n">
        <v>1</v>
      </c>
      <c r="M661" t="n">
        <v>65</v>
      </c>
      <c r="N661" t="n">
        <v>67.43000000000001</v>
      </c>
      <c r="O661" t="n">
        <v>32710.1</v>
      </c>
      <c r="P661" t="n">
        <v>91.03</v>
      </c>
      <c r="Q661" t="n">
        <v>203.76</v>
      </c>
      <c r="R661" t="n">
        <v>57.34</v>
      </c>
      <c r="S661" t="n">
        <v>13.05</v>
      </c>
      <c r="T661" t="n">
        <v>21537.92</v>
      </c>
      <c r="U661" t="n">
        <v>0.23</v>
      </c>
      <c r="V661" t="n">
        <v>0.6899999999999999</v>
      </c>
      <c r="W661" t="n">
        <v>0.16</v>
      </c>
      <c r="X661" t="n">
        <v>1.38</v>
      </c>
      <c r="Y661" t="n">
        <v>1</v>
      </c>
      <c r="Z661" t="n">
        <v>10</v>
      </c>
    </row>
    <row r="662">
      <c r="A662" t="n">
        <v>1</v>
      </c>
      <c r="B662" t="n">
        <v>135</v>
      </c>
      <c r="C662" t="inlineStr">
        <is>
          <t xml:space="preserve">CONCLUIDO	</t>
        </is>
      </c>
      <c r="D662" t="n">
        <v>9.587</v>
      </c>
      <c r="E662" t="n">
        <v>10.43</v>
      </c>
      <c r="F662" t="n">
        <v>5.05</v>
      </c>
      <c r="G662" t="n">
        <v>6.06</v>
      </c>
      <c r="H662" t="n">
        <v>0.08</v>
      </c>
      <c r="I662" t="n">
        <v>50</v>
      </c>
      <c r="J662" t="n">
        <v>263.79</v>
      </c>
      <c r="K662" t="n">
        <v>59.89</v>
      </c>
      <c r="L662" t="n">
        <v>1.25</v>
      </c>
      <c r="M662" t="n">
        <v>48</v>
      </c>
      <c r="N662" t="n">
        <v>67.65000000000001</v>
      </c>
      <c r="O662" t="n">
        <v>32767.75</v>
      </c>
      <c r="P662" t="n">
        <v>84.56999999999999</v>
      </c>
      <c r="Q662" t="n">
        <v>203.68</v>
      </c>
      <c r="R662" t="n">
        <v>45.52</v>
      </c>
      <c r="S662" t="n">
        <v>13.05</v>
      </c>
      <c r="T662" t="n">
        <v>15717.04</v>
      </c>
      <c r="U662" t="n">
        <v>0.29</v>
      </c>
      <c r="V662" t="n">
        <v>0.74</v>
      </c>
      <c r="W662" t="n">
        <v>0.13</v>
      </c>
      <c r="X662" t="n">
        <v>1.01</v>
      </c>
      <c r="Y662" t="n">
        <v>1</v>
      </c>
      <c r="Z662" t="n">
        <v>10</v>
      </c>
    </row>
    <row r="663">
      <c r="A663" t="n">
        <v>2</v>
      </c>
      <c r="B663" t="n">
        <v>135</v>
      </c>
      <c r="C663" t="inlineStr">
        <is>
          <t xml:space="preserve">CONCLUIDO	</t>
        </is>
      </c>
      <c r="D663" t="n">
        <v>10.2954</v>
      </c>
      <c r="E663" t="n">
        <v>9.710000000000001</v>
      </c>
      <c r="F663" t="n">
        <v>4.84</v>
      </c>
      <c r="G663" t="n">
        <v>7.26</v>
      </c>
      <c r="H663" t="n">
        <v>0.1</v>
      </c>
      <c r="I663" t="n">
        <v>40</v>
      </c>
      <c r="J663" t="n">
        <v>264.25</v>
      </c>
      <c r="K663" t="n">
        <v>59.89</v>
      </c>
      <c r="L663" t="n">
        <v>1.5</v>
      </c>
      <c r="M663" t="n">
        <v>38</v>
      </c>
      <c r="N663" t="n">
        <v>67.87</v>
      </c>
      <c r="O663" t="n">
        <v>32825.49</v>
      </c>
      <c r="P663" t="n">
        <v>80.86</v>
      </c>
      <c r="Q663" t="n">
        <v>203.62</v>
      </c>
      <c r="R663" t="n">
        <v>38.95</v>
      </c>
      <c r="S663" t="n">
        <v>13.05</v>
      </c>
      <c r="T663" t="n">
        <v>12481.36</v>
      </c>
      <c r="U663" t="n">
        <v>0.34</v>
      </c>
      <c r="V663" t="n">
        <v>0.77</v>
      </c>
      <c r="W663" t="n">
        <v>0.12</v>
      </c>
      <c r="X663" t="n">
        <v>0.8</v>
      </c>
      <c r="Y663" t="n">
        <v>1</v>
      </c>
      <c r="Z663" t="n">
        <v>10</v>
      </c>
    </row>
    <row r="664">
      <c r="A664" t="n">
        <v>3</v>
      </c>
      <c r="B664" t="n">
        <v>135</v>
      </c>
      <c r="C664" t="inlineStr">
        <is>
          <t xml:space="preserve">CONCLUIDO	</t>
        </is>
      </c>
      <c r="D664" t="n">
        <v>10.7617</v>
      </c>
      <c r="E664" t="n">
        <v>9.289999999999999</v>
      </c>
      <c r="F664" t="n">
        <v>4.72</v>
      </c>
      <c r="G664" t="n">
        <v>8.33</v>
      </c>
      <c r="H664" t="n">
        <v>0.12</v>
      </c>
      <c r="I664" t="n">
        <v>34</v>
      </c>
      <c r="J664" t="n">
        <v>264.72</v>
      </c>
      <c r="K664" t="n">
        <v>59.89</v>
      </c>
      <c r="L664" t="n">
        <v>1.75</v>
      </c>
      <c r="M664" t="n">
        <v>32</v>
      </c>
      <c r="N664" t="n">
        <v>68.09</v>
      </c>
      <c r="O664" t="n">
        <v>32883.31</v>
      </c>
      <c r="P664" t="n">
        <v>78.73999999999999</v>
      </c>
      <c r="Q664" t="n">
        <v>203.56</v>
      </c>
      <c r="R664" t="n">
        <v>35.42</v>
      </c>
      <c r="S664" t="n">
        <v>13.05</v>
      </c>
      <c r="T664" t="n">
        <v>10742.68</v>
      </c>
      <c r="U664" t="n">
        <v>0.37</v>
      </c>
      <c r="V664" t="n">
        <v>0.79</v>
      </c>
      <c r="W664" t="n">
        <v>0.11</v>
      </c>
      <c r="X664" t="n">
        <v>0.68</v>
      </c>
      <c r="Y664" t="n">
        <v>1</v>
      </c>
      <c r="Z664" t="n">
        <v>10</v>
      </c>
    </row>
    <row r="665">
      <c r="A665" t="n">
        <v>4</v>
      </c>
      <c r="B665" t="n">
        <v>135</v>
      </c>
      <c r="C665" t="inlineStr">
        <is>
          <t xml:space="preserve">CONCLUIDO	</t>
        </is>
      </c>
      <c r="D665" t="n">
        <v>11.2052</v>
      </c>
      <c r="E665" t="n">
        <v>8.92</v>
      </c>
      <c r="F665" t="n">
        <v>4.61</v>
      </c>
      <c r="G665" t="n">
        <v>9.529999999999999</v>
      </c>
      <c r="H665" t="n">
        <v>0.13</v>
      </c>
      <c r="I665" t="n">
        <v>29</v>
      </c>
      <c r="J665" t="n">
        <v>265.19</v>
      </c>
      <c r="K665" t="n">
        <v>59.89</v>
      </c>
      <c r="L665" t="n">
        <v>2</v>
      </c>
      <c r="M665" t="n">
        <v>27</v>
      </c>
      <c r="N665" t="n">
        <v>68.31</v>
      </c>
      <c r="O665" t="n">
        <v>32941.21</v>
      </c>
      <c r="P665" t="n">
        <v>76.7</v>
      </c>
      <c r="Q665" t="n">
        <v>203.58</v>
      </c>
      <c r="R665" t="n">
        <v>31.6</v>
      </c>
      <c r="S665" t="n">
        <v>13.05</v>
      </c>
      <c r="T665" t="n">
        <v>8861.35</v>
      </c>
      <c r="U665" t="n">
        <v>0.41</v>
      </c>
      <c r="V665" t="n">
        <v>0.8100000000000001</v>
      </c>
      <c r="W665" t="n">
        <v>0.1</v>
      </c>
      <c r="X665" t="n">
        <v>0.5600000000000001</v>
      </c>
      <c r="Y665" t="n">
        <v>1</v>
      </c>
      <c r="Z665" t="n">
        <v>10</v>
      </c>
    </row>
    <row r="666">
      <c r="A666" t="n">
        <v>5</v>
      </c>
      <c r="B666" t="n">
        <v>135</v>
      </c>
      <c r="C666" t="inlineStr">
        <is>
          <t xml:space="preserve">CONCLUIDO	</t>
        </is>
      </c>
      <c r="D666" t="n">
        <v>11.5759</v>
      </c>
      <c r="E666" t="n">
        <v>8.640000000000001</v>
      </c>
      <c r="F666" t="n">
        <v>4.52</v>
      </c>
      <c r="G666" t="n">
        <v>10.85</v>
      </c>
      <c r="H666" t="n">
        <v>0.15</v>
      </c>
      <c r="I666" t="n">
        <v>25</v>
      </c>
      <c r="J666" t="n">
        <v>265.66</v>
      </c>
      <c r="K666" t="n">
        <v>59.89</v>
      </c>
      <c r="L666" t="n">
        <v>2.25</v>
      </c>
      <c r="M666" t="n">
        <v>23</v>
      </c>
      <c r="N666" t="n">
        <v>68.53</v>
      </c>
      <c r="O666" t="n">
        <v>32999.19</v>
      </c>
      <c r="P666" t="n">
        <v>75.18000000000001</v>
      </c>
      <c r="Q666" t="n">
        <v>203.59</v>
      </c>
      <c r="R666" t="n">
        <v>28.99</v>
      </c>
      <c r="S666" t="n">
        <v>13.05</v>
      </c>
      <c r="T666" t="n">
        <v>7577.06</v>
      </c>
      <c r="U666" t="n">
        <v>0.45</v>
      </c>
      <c r="V666" t="n">
        <v>0.83</v>
      </c>
      <c r="W666" t="n">
        <v>0.09</v>
      </c>
      <c r="X666" t="n">
        <v>0.48</v>
      </c>
      <c r="Y666" t="n">
        <v>1</v>
      </c>
      <c r="Z666" t="n">
        <v>10</v>
      </c>
    </row>
    <row r="667">
      <c r="A667" t="n">
        <v>6</v>
      </c>
      <c r="B667" t="n">
        <v>135</v>
      </c>
      <c r="C667" t="inlineStr">
        <is>
          <t xml:space="preserve">CONCLUIDO	</t>
        </is>
      </c>
      <c r="D667" t="n">
        <v>11.7712</v>
      </c>
      <c r="E667" t="n">
        <v>8.5</v>
      </c>
      <c r="F667" t="n">
        <v>4.48</v>
      </c>
      <c r="G667" t="n">
        <v>11.69</v>
      </c>
      <c r="H667" t="n">
        <v>0.17</v>
      </c>
      <c r="I667" t="n">
        <v>23</v>
      </c>
      <c r="J667" t="n">
        <v>266.13</v>
      </c>
      <c r="K667" t="n">
        <v>59.89</v>
      </c>
      <c r="L667" t="n">
        <v>2.5</v>
      </c>
      <c r="M667" t="n">
        <v>21</v>
      </c>
      <c r="N667" t="n">
        <v>68.75</v>
      </c>
      <c r="O667" t="n">
        <v>33057.26</v>
      </c>
      <c r="P667" t="n">
        <v>74.36</v>
      </c>
      <c r="Q667" t="n">
        <v>203.63</v>
      </c>
      <c r="R667" t="n">
        <v>27.64</v>
      </c>
      <c r="S667" t="n">
        <v>13.05</v>
      </c>
      <c r="T667" t="n">
        <v>6909.15</v>
      </c>
      <c r="U667" t="n">
        <v>0.47</v>
      </c>
      <c r="V667" t="n">
        <v>0.83</v>
      </c>
      <c r="W667" t="n">
        <v>0.09</v>
      </c>
      <c r="X667" t="n">
        <v>0.44</v>
      </c>
      <c r="Y667" t="n">
        <v>1</v>
      </c>
      <c r="Z667" t="n">
        <v>10</v>
      </c>
    </row>
    <row r="668">
      <c r="A668" t="n">
        <v>7</v>
      </c>
      <c r="B668" t="n">
        <v>135</v>
      </c>
      <c r="C668" t="inlineStr">
        <is>
          <t xml:space="preserve">CONCLUIDO	</t>
        </is>
      </c>
      <c r="D668" t="n">
        <v>12.0992</v>
      </c>
      <c r="E668" t="n">
        <v>8.26</v>
      </c>
      <c r="F668" t="n">
        <v>4.4</v>
      </c>
      <c r="G668" t="n">
        <v>13.2</v>
      </c>
      <c r="H668" t="n">
        <v>0.18</v>
      </c>
      <c r="I668" t="n">
        <v>20</v>
      </c>
      <c r="J668" t="n">
        <v>266.6</v>
      </c>
      <c r="K668" t="n">
        <v>59.89</v>
      </c>
      <c r="L668" t="n">
        <v>2.75</v>
      </c>
      <c r="M668" t="n">
        <v>18</v>
      </c>
      <c r="N668" t="n">
        <v>68.97</v>
      </c>
      <c r="O668" t="n">
        <v>33115.41</v>
      </c>
      <c r="P668" t="n">
        <v>72.91</v>
      </c>
      <c r="Q668" t="n">
        <v>203.62</v>
      </c>
      <c r="R668" t="n">
        <v>25.1</v>
      </c>
      <c r="S668" t="n">
        <v>13.05</v>
      </c>
      <c r="T668" t="n">
        <v>5655.35</v>
      </c>
      <c r="U668" t="n">
        <v>0.52</v>
      </c>
      <c r="V668" t="n">
        <v>0.85</v>
      </c>
      <c r="W668" t="n">
        <v>0.09</v>
      </c>
      <c r="X668" t="n">
        <v>0.36</v>
      </c>
      <c r="Y668" t="n">
        <v>1</v>
      </c>
      <c r="Z668" t="n">
        <v>10</v>
      </c>
    </row>
    <row r="669">
      <c r="A669" t="n">
        <v>8</v>
      </c>
      <c r="B669" t="n">
        <v>135</v>
      </c>
      <c r="C669" t="inlineStr">
        <is>
          <t xml:space="preserve">CONCLUIDO	</t>
        </is>
      </c>
      <c r="D669" t="n">
        <v>12.267</v>
      </c>
      <c r="E669" t="n">
        <v>8.15</v>
      </c>
      <c r="F669" t="n">
        <v>4.34</v>
      </c>
      <c r="G669" t="n">
        <v>13.7</v>
      </c>
      <c r="H669" t="n">
        <v>0.2</v>
      </c>
      <c r="I669" t="n">
        <v>19</v>
      </c>
      <c r="J669" t="n">
        <v>267.08</v>
      </c>
      <c r="K669" t="n">
        <v>59.89</v>
      </c>
      <c r="L669" t="n">
        <v>3</v>
      </c>
      <c r="M669" t="n">
        <v>17</v>
      </c>
      <c r="N669" t="n">
        <v>69.19</v>
      </c>
      <c r="O669" t="n">
        <v>33173.65</v>
      </c>
      <c r="P669" t="n">
        <v>71.73</v>
      </c>
      <c r="Q669" t="n">
        <v>203.65</v>
      </c>
      <c r="R669" t="n">
        <v>23.28</v>
      </c>
      <c r="S669" t="n">
        <v>13.05</v>
      </c>
      <c r="T669" t="n">
        <v>4749.71</v>
      </c>
      <c r="U669" t="n">
        <v>0.5600000000000001</v>
      </c>
      <c r="V669" t="n">
        <v>0.86</v>
      </c>
      <c r="W669" t="n">
        <v>0.08</v>
      </c>
      <c r="X669" t="n">
        <v>0.3</v>
      </c>
      <c r="Y669" t="n">
        <v>1</v>
      </c>
      <c r="Z669" t="n">
        <v>10</v>
      </c>
    </row>
    <row r="670">
      <c r="A670" t="n">
        <v>9</v>
      </c>
      <c r="B670" t="n">
        <v>135</v>
      </c>
      <c r="C670" t="inlineStr">
        <is>
          <t xml:space="preserve">CONCLUIDO	</t>
        </is>
      </c>
      <c r="D670" t="n">
        <v>12.3618</v>
      </c>
      <c r="E670" t="n">
        <v>8.09</v>
      </c>
      <c r="F670" t="n">
        <v>4.38</v>
      </c>
      <c r="G670" t="n">
        <v>15.45</v>
      </c>
      <c r="H670" t="n">
        <v>0.22</v>
      </c>
      <c r="I670" t="n">
        <v>17</v>
      </c>
      <c r="J670" t="n">
        <v>267.55</v>
      </c>
      <c r="K670" t="n">
        <v>59.89</v>
      </c>
      <c r="L670" t="n">
        <v>3.25</v>
      </c>
      <c r="M670" t="n">
        <v>15</v>
      </c>
      <c r="N670" t="n">
        <v>69.41</v>
      </c>
      <c r="O670" t="n">
        <v>33231.97</v>
      </c>
      <c r="P670" t="n">
        <v>72.25</v>
      </c>
      <c r="Q670" t="n">
        <v>203.56</v>
      </c>
      <c r="R670" t="n">
        <v>24.56</v>
      </c>
      <c r="S670" t="n">
        <v>13.05</v>
      </c>
      <c r="T670" t="n">
        <v>5400.7</v>
      </c>
      <c r="U670" t="n">
        <v>0.53</v>
      </c>
      <c r="V670" t="n">
        <v>0.85</v>
      </c>
      <c r="W670" t="n">
        <v>0.08</v>
      </c>
      <c r="X670" t="n">
        <v>0.34</v>
      </c>
      <c r="Y670" t="n">
        <v>1</v>
      </c>
      <c r="Z670" t="n">
        <v>10</v>
      </c>
    </row>
    <row r="671">
      <c r="A671" t="n">
        <v>10</v>
      </c>
      <c r="B671" t="n">
        <v>135</v>
      </c>
      <c r="C671" t="inlineStr">
        <is>
          <t xml:space="preserve">CONCLUIDO	</t>
        </is>
      </c>
      <c r="D671" t="n">
        <v>12.4866</v>
      </c>
      <c r="E671" t="n">
        <v>8.01</v>
      </c>
      <c r="F671" t="n">
        <v>4.35</v>
      </c>
      <c r="G671" t="n">
        <v>16.3</v>
      </c>
      <c r="H671" t="n">
        <v>0.23</v>
      </c>
      <c r="I671" t="n">
        <v>16</v>
      </c>
      <c r="J671" t="n">
        <v>268.02</v>
      </c>
      <c r="K671" t="n">
        <v>59.89</v>
      </c>
      <c r="L671" t="n">
        <v>3.5</v>
      </c>
      <c r="M671" t="n">
        <v>14</v>
      </c>
      <c r="N671" t="n">
        <v>69.64</v>
      </c>
      <c r="O671" t="n">
        <v>33290.38</v>
      </c>
      <c r="P671" t="n">
        <v>71.63</v>
      </c>
      <c r="Q671" t="n">
        <v>203.59</v>
      </c>
      <c r="R671" t="n">
        <v>23.59</v>
      </c>
      <c r="S671" t="n">
        <v>13.05</v>
      </c>
      <c r="T671" t="n">
        <v>4919.18</v>
      </c>
      <c r="U671" t="n">
        <v>0.55</v>
      </c>
      <c r="V671" t="n">
        <v>0.86</v>
      </c>
      <c r="W671" t="n">
        <v>0.08</v>
      </c>
      <c r="X671" t="n">
        <v>0.31</v>
      </c>
      <c r="Y671" t="n">
        <v>1</v>
      </c>
      <c r="Z671" t="n">
        <v>10</v>
      </c>
    </row>
    <row r="672">
      <c r="A672" t="n">
        <v>11</v>
      </c>
      <c r="B672" t="n">
        <v>135</v>
      </c>
      <c r="C672" t="inlineStr">
        <is>
          <t xml:space="preserve">CONCLUIDO	</t>
        </is>
      </c>
      <c r="D672" t="n">
        <v>12.5997</v>
      </c>
      <c r="E672" t="n">
        <v>7.94</v>
      </c>
      <c r="F672" t="n">
        <v>4.33</v>
      </c>
      <c r="G672" t="n">
        <v>17.3</v>
      </c>
      <c r="H672" t="n">
        <v>0.25</v>
      </c>
      <c r="I672" t="n">
        <v>15</v>
      </c>
      <c r="J672" t="n">
        <v>268.5</v>
      </c>
      <c r="K672" t="n">
        <v>59.89</v>
      </c>
      <c r="L672" t="n">
        <v>3.75</v>
      </c>
      <c r="M672" t="n">
        <v>13</v>
      </c>
      <c r="N672" t="n">
        <v>69.86</v>
      </c>
      <c r="O672" t="n">
        <v>33348.87</v>
      </c>
      <c r="P672" t="n">
        <v>71.23999999999999</v>
      </c>
      <c r="Q672" t="n">
        <v>203.57</v>
      </c>
      <c r="R672" t="n">
        <v>22.9</v>
      </c>
      <c r="S672" t="n">
        <v>13.05</v>
      </c>
      <c r="T672" t="n">
        <v>4580.86</v>
      </c>
      <c r="U672" t="n">
        <v>0.57</v>
      </c>
      <c r="V672" t="n">
        <v>0.86</v>
      </c>
      <c r="W672" t="n">
        <v>0.08</v>
      </c>
      <c r="X672" t="n">
        <v>0.28</v>
      </c>
      <c r="Y672" t="n">
        <v>1</v>
      </c>
      <c r="Z672" t="n">
        <v>10</v>
      </c>
    </row>
    <row r="673">
      <c r="A673" t="n">
        <v>12</v>
      </c>
      <c r="B673" t="n">
        <v>135</v>
      </c>
      <c r="C673" t="inlineStr">
        <is>
          <t xml:space="preserve">CONCLUIDO	</t>
        </is>
      </c>
      <c r="D673" t="n">
        <v>12.7132</v>
      </c>
      <c r="E673" t="n">
        <v>7.87</v>
      </c>
      <c r="F673" t="n">
        <v>4.3</v>
      </c>
      <c r="G673" t="n">
        <v>18.45</v>
      </c>
      <c r="H673" t="n">
        <v>0.26</v>
      </c>
      <c r="I673" t="n">
        <v>14</v>
      </c>
      <c r="J673" t="n">
        <v>268.97</v>
      </c>
      <c r="K673" t="n">
        <v>59.89</v>
      </c>
      <c r="L673" t="n">
        <v>4</v>
      </c>
      <c r="M673" t="n">
        <v>12</v>
      </c>
      <c r="N673" t="n">
        <v>70.09</v>
      </c>
      <c r="O673" t="n">
        <v>33407.45</v>
      </c>
      <c r="P673" t="n">
        <v>70.72</v>
      </c>
      <c r="Q673" t="n">
        <v>203.56</v>
      </c>
      <c r="R673" t="n">
        <v>22.31</v>
      </c>
      <c r="S673" t="n">
        <v>13.05</v>
      </c>
      <c r="T673" t="n">
        <v>4289.65</v>
      </c>
      <c r="U673" t="n">
        <v>0.58</v>
      </c>
      <c r="V673" t="n">
        <v>0.87</v>
      </c>
      <c r="W673" t="n">
        <v>0.08</v>
      </c>
      <c r="X673" t="n">
        <v>0.26</v>
      </c>
      <c r="Y673" t="n">
        <v>1</v>
      </c>
      <c r="Z673" t="n">
        <v>10</v>
      </c>
    </row>
    <row r="674">
      <c r="A674" t="n">
        <v>13</v>
      </c>
      <c r="B674" t="n">
        <v>135</v>
      </c>
      <c r="C674" t="inlineStr">
        <is>
          <t xml:space="preserve">CONCLUIDO	</t>
        </is>
      </c>
      <c r="D674" t="n">
        <v>12.8338</v>
      </c>
      <c r="E674" t="n">
        <v>7.79</v>
      </c>
      <c r="F674" t="n">
        <v>4.28</v>
      </c>
      <c r="G674" t="n">
        <v>19.76</v>
      </c>
      <c r="H674" t="n">
        <v>0.28</v>
      </c>
      <c r="I674" t="n">
        <v>13</v>
      </c>
      <c r="J674" t="n">
        <v>269.45</v>
      </c>
      <c r="K674" t="n">
        <v>59.89</v>
      </c>
      <c r="L674" t="n">
        <v>4.25</v>
      </c>
      <c r="M674" t="n">
        <v>11</v>
      </c>
      <c r="N674" t="n">
        <v>70.31</v>
      </c>
      <c r="O674" t="n">
        <v>33466.11</v>
      </c>
      <c r="P674" t="n">
        <v>70.31</v>
      </c>
      <c r="Q674" t="n">
        <v>203.56</v>
      </c>
      <c r="R674" t="n">
        <v>21.53</v>
      </c>
      <c r="S674" t="n">
        <v>13.05</v>
      </c>
      <c r="T674" t="n">
        <v>3902.57</v>
      </c>
      <c r="U674" t="n">
        <v>0.61</v>
      </c>
      <c r="V674" t="n">
        <v>0.87</v>
      </c>
      <c r="W674" t="n">
        <v>0.08</v>
      </c>
      <c r="X674" t="n">
        <v>0.24</v>
      </c>
      <c r="Y674" t="n">
        <v>1</v>
      </c>
      <c r="Z674" t="n">
        <v>10</v>
      </c>
    </row>
    <row r="675">
      <c r="A675" t="n">
        <v>14</v>
      </c>
      <c r="B675" t="n">
        <v>135</v>
      </c>
      <c r="C675" t="inlineStr">
        <is>
          <t xml:space="preserve">CONCLUIDO	</t>
        </is>
      </c>
      <c r="D675" t="n">
        <v>12.8278</v>
      </c>
      <c r="E675" t="n">
        <v>7.8</v>
      </c>
      <c r="F675" t="n">
        <v>4.29</v>
      </c>
      <c r="G675" t="n">
        <v>19.78</v>
      </c>
      <c r="H675" t="n">
        <v>0.3</v>
      </c>
      <c r="I675" t="n">
        <v>13</v>
      </c>
      <c r="J675" t="n">
        <v>269.92</v>
      </c>
      <c r="K675" t="n">
        <v>59.89</v>
      </c>
      <c r="L675" t="n">
        <v>4.5</v>
      </c>
      <c r="M675" t="n">
        <v>11</v>
      </c>
      <c r="N675" t="n">
        <v>70.54000000000001</v>
      </c>
      <c r="O675" t="n">
        <v>33524.86</v>
      </c>
      <c r="P675" t="n">
        <v>70.14</v>
      </c>
      <c r="Q675" t="n">
        <v>203.57</v>
      </c>
      <c r="R675" t="n">
        <v>21.56</v>
      </c>
      <c r="S675" t="n">
        <v>13.05</v>
      </c>
      <c r="T675" t="n">
        <v>3921.8</v>
      </c>
      <c r="U675" t="n">
        <v>0.61</v>
      </c>
      <c r="V675" t="n">
        <v>0.87</v>
      </c>
      <c r="W675" t="n">
        <v>0.08</v>
      </c>
      <c r="X675" t="n">
        <v>0.24</v>
      </c>
      <c r="Y675" t="n">
        <v>1</v>
      </c>
      <c r="Z675" t="n">
        <v>10</v>
      </c>
    </row>
    <row r="676">
      <c r="A676" t="n">
        <v>15</v>
      </c>
      <c r="B676" t="n">
        <v>135</v>
      </c>
      <c r="C676" t="inlineStr">
        <is>
          <t xml:space="preserve">CONCLUIDO	</t>
        </is>
      </c>
      <c r="D676" t="n">
        <v>12.951</v>
      </c>
      <c r="E676" t="n">
        <v>7.72</v>
      </c>
      <c r="F676" t="n">
        <v>4.26</v>
      </c>
      <c r="G676" t="n">
        <v>21.31</v>
      </c>
      <c r="H676" t="n">
        <v>0.31</v>
      </c>
      <c r="I676" t="n">
        <v>12</v>
      </c>
      <c r="J676" t="n">
        <v>270.4</v>
      </c>
      <c r="K676" t="n">
        <v>59.89</v>
      </c>
      <c r="L676" t="n">
        <v>4.75</v>
      </c>
      <c r="M676" t="n">
        <v>10</v>
      </c>
      <c r="N676" t="n">
        <v>70.76000000000001</v>
      </c>
      <c r="O676" t="n">
        <v>33583.7</v>
      </c>
      <c r="P676" t="n">
        <v>69.65000000000001</v>
      </c>
      <c r="Q676" t="n">
        <v>203.57</v>
      </c>
      <c r="R676" t="n">
        <v>20.93</v>
      </c>
      <c r="S676" t="n">
        <v>13.05</v>
      </c>
      <c r="T676" t="n">
        <v>3611.46</v>
      </c>
      <c r="U676" t="n">
        <v>0.62</v>
      </c>
      <c r="V676" t="n">
        <v>0.88</v>
      </c>
      <c r="W676" t="n">
        <v>0.07000000000000001</v>
      </c>
      <c r="X676" t="n">
        <v>0.22</v>
      </c>
      <c r="Y676" t="n">
        <v>1</v>
      </c>
      <c r="Z676" t="n">
        <v>10</v>
      </c>
    </row>
    <row r="677">
      <c r="A677" t="n">
        <v>16</v>
      </c>
      <c r="B677" t="n">
        <v>135</v>
      </c>
      <c r="C677" t="inlineStr">
        <is>
          <t xml:space="preserve">CONCLUIDO	</t>
        </is>
      </c>
      <c r="D677" t="n">
        <v>13.07</v>
      </c>
      <c r="E677" t="n">
        <v>7.65</v>
      </c>
      <c r="F677" t="n">
        <v>4.24</v>
      </c>
      <c r="G677" t="n">
        <v>23.14</v>
      </c>
      <c r="H677" t="n">
        <v>0.33</v>
      </c>
      <c r="I677" t="n">
        <v>11</v>
      </c>
      <c r="J677" t="n">
        <v>270.88</v>
      </c>
      <c r="K677" t="n">
        <v>59.89</v>
      </c>
      <c r="L677" t="n">
        <v>5</v>
      </c>
      <c r="M677" t="n">
        <v>9</v>
      </c>
      <c r="N677" t="n">
        <v>70.98999999999999</v>
      </c>
      <c r="O677" t="n">
        <v>33642.62</v>
      </c>
      <c r="P677" t="n">
        <v>69.23</v>
      </c>
      <c r="Q677" t="n">
        <v>203.56</v>
      </c>
      <c r="R677" t="n">
        <v>20.34</v>
      </c>
      <c r="S677" t="n">
        <v>13.05</v>
      </c>
      <c r="T677" t="n">
        <v>3320.31</v>
      </c>
      <c r="U677" t="n">
        <v>0.64</v>
      </c>
      <c r="V677" t="n">
        <v>0.88</v>
      </c>
      <c r="W677" t="n">
        <v>0.07000000000000001</v>
      </c>
      <c r="X677" t="n">
        <v>0.2</v>
      </c>
      <c r="Y677" t="n">
        <v>1</v>
      </c>
      <c r="Z677" t="n">
        <v>10</v>
      </c>
    </row>
    <row r="678">
      <c r="A678" t="n">
        <v>17</v>
      </c>
      <c r="B678" t="n">
        <v>135</v>
      </c>
      <c r="C678" t="inlineStr">
        <is>
          <t xml:space="preserve">CONCLUIDO	</t>
        </is>
      </c>
      <c r="D678" t="n">
        <v>13.0709</v>
      </c>
      <c r="E678" t="n">
        <v>7.65</v>
      </c>
      <c r="F678" t="n">
        <v>4.24</v>
      </c>
      <c r="G678" t="n">
        <v>23.13</v>
      </c>
      <c r="H678" t="n">
        <v>0.34</v>
      </c>
      <c r="I678" t="n">
        <v>11</v>
      </c>
      <c r="J678" t="n">
        <v>271.36</v>
      </c>
      <c r="K678" t="n">
        <v>59.89</v>
      </c>
      <c r="L678" t="n">
        <v>5.25</v>
      </c>
      <c r="M678" t="n">
        <v>9</v>
      </c>
      <c r="N678" t="n">
        <v>71.22</v>
      </c>
      <c r="O678" t="n">
        <v>33701.64</v>
      </c>
      <c r="P678" t="n">
        <v>69.27</v>
      </c>
      <c r="Q678" t="n">
        <v>203.56</v>
      </c>
      <c r="R678" t="n">
        <v>20.29</v>
      </c>
      <c r="S678" t="n">
        <v>13.05</v>
      </c>
      <c r="T678" t="n">
        <v>3297.18</v>
      </c>
      <c r="U678" t="n">
        <v>0.64</v>
      </c>
      <c r="V678" t="n">
        <v>0.88</v>
      </c>
      <c r="W678" t="n">
        <v>0.07000000000000001</v>
      </c>
      <c r="X678" t="n">
        <v>0.2</v>
      </c>
      <c r="Y678" t="n">
        <v>1</v>
      </c>
      <c r="Z678" t="n">
        <v>10</v>
      </c>
    </row>
    <row r="679">
      <c r="A679" t="n">
        <v>18</v>
      </c>
      <c r="B679" t="n">
        <v>135</v>
      </c>
      <c r="C679" t="inlineStr">
        <is>
          <t xml:space="preserve">CONCLUIDO	</t>
        </is>
      </c>
      <c r="D679" t="n">
        <v>13.2251</v>
      </c>
      <c r="E679" t="n">
        <v>7.56</v>
      </c>
      <c r="F679" t="n">
        <v>4.2</v>
      </c>
      <c r="G679" t="n">
        <v>25.22</v>
      </c>
      <c r="H679" t="n">
        <v>0.36</v>
      </c>
      <c r="I679" t="n">
        <v>10</v>
      </c>
      <c r="J679" t="n">
        <v>271.84</v>
      </c>
      <c r="K679" t="n">
        <v>59.89</v>
      </c>
      <c r="L679" t="n">
        <v>5.5</v>
      </c>
      <c r="M679" t="n">
        <v>8</v>
      </c>
      <c r="N679" t="n">
        <v>71.45</v>
      </c>
      <c r="O679" t="n">
        <v>33760.74</v>
      </c>
      <c r="P679" t="n">
        <v>68.48999999999999</v>
      </c>
      <c r="Q679" t="n">
        <v>203.6</v>
      </c>
      <c r="R679" t="n">
        <v>18.91</v>
      </c>
      <c r="S679" t="n">
        <v>13.05</v>
      </c>
      <c r="T679" t="n">
        <v>2607.65</v>
      </c>
      <c r="U679" t="n">
        <v>0.6899999999999999</v>
      </c>
      <c r="V679" t="n">
        <v>0.89</v>
      </c>
      <c r="W679" t="n">
        <v>0.07000000000000001</v>
      </c>
      <c r="X679" t="n">
        <v>0.16</v>
      </c>
      <c r="Y679" t="n">
        <v>1</v>
      </c>
      <c r="Z679" t="n">
        <v>10</v>
      </c>
    </row>
    <row r="680">
      <c r="A680" t="n">
        <v>19</v>
      </c>
      <c r="B680" t="n">
        <v>135</v>
      </c>
      <c r="C680" t="inlineStr">
        <is>
          <t xml:space="preserve">CONCLUIDO	</t>
        </is>
      </c>
      <c r="D680" t="n">
        <v>13.2543</v>
      </c>
      <c r="E680" t="n">
        <v>7.54</v>
      </c>
      <c r="F680" t="n">
        <v>4.19</v>
      </c>
      <c r="G680" t="n">
        <v>25.12</v>
      </c>
      <c r="H680" t="n">
        <v>0.38</v>
      </c>
      <c r="I680" t="n">
        <v>10</v>
      </c>
      <c r="J680" t="n">
        <v>272.32</v>
      </c>
      <c r="K680" t="n">
        <v>59.89</v>
      </c>
      <c r="L680" t="n">
        <v>5.75</v>
      </c>
      <c r="M680" t="n">
        <v>8</v>
      </c>
      <c r="N680" t="n">
        <v>71.68000000000001</v>
      </c>
      <c r="O680" t="n">
        <v>33820.05</v>
      </c>
      <c r="P680" t="n">
        <v>68.02</v>
      </c>
      <c r="Q680" t="n">
        <v>203.56</v>
      </c>
      <c r="R680" t="n">
        <v>18.62</v>
      </c>
      <c r="S680" t="n">
        <v>13.05</v>
      </c>
      <c r="T680" t="n">
        <v>2467.23</v>
      </c>
      <c r="U680" t="n">
        <v>0.7</v>
      </c>
      <c r="V680" t="n">
        <v>0.89</v>
      </c>
      <c r="W680" t="n">
        <v>0.06</v>
      </c>
      <c r="X680" t="n">
        <v>0.15</v>
      </c>
      <c r="Y680" t="n">
        <v>1</v>
      </c>
      <c r="Z680" t="n">
        <v>10</v>
      </c>
    </row>
    <row r="681">
      <c r="A681" t="n">
        <v>20</v>
      </c>
      <c r="B681" t="n">
        <v>135</v>
      </c>
      <c r="C681" t="inlineStr">
        <is>
          <t xml:space="preserve">CONCLUIDO	</t>
        </is>
      </c>
      <c r="D681" t="n">
        <v>13.1516</v>
      </c>
      <c r="E681" t="n">
        <v>7.6</v>
      </c>
      <c r="F681" t="n">
        <v>4.25</v>
      </c>
      <c r="G681" t="n">
        <v>25.47</v>
      </c>
      <c r="H681" t="n">
        <v>0.39</v>
      </c>
      <c r="I681" t="n">
        <v>10</v>
      </c>
      <c r="J681" t="n">
        <v>272.8</v>
      </c>
      <c r="K681" t="n">
        <v>59.89</v>
      </c>
      <c r="L681" t="n">
        <v>6</v>
      </c>
      <c r="M681" t="n">
        <v>8</v>
      </c>
      <c r="N681" t="n">
        <v>71.91</v>
      </c>
      <c r="O681" t="n">
        <v>33879.33</v>
      </c>
      <c r="P681" t="n">
        <v>68.86</v>
      </c>
      <c r="Q681" t="n">
        <v>203.56</v>
      </c>
      <c r="R681" t="n">
        <v>20.51</v>
      </c>
      <c r="S681" t="n">
        <v>13.05</v>
      </c>
      <c r="T681" t="n">
        <v>3411.69</v>
      </c>
      <c r="U681" t="n">
        <v>0.64</v>
      </c>
      <c r="V681" t="n">
        <v>0.88</v>
      </c>
      <c r="W681" t="n">
        <v>0.07000000000000001</v>
      </c>
      <c r="X681" t="n">
        <v>0.2</v>
      </c>
      <c r="Y681" t="n">
        <v>1</v>
      </c>
      <c r="Z681" t="n">
        <v>10</v>
      </c>
    </row>
    <row r="682">
      <c r="A682" t="n">
        <v>21</v>
      </c>
      <c r="B682" t="n">
        <v>135</v>
      </c>
      <c r="C682" t="inlineStr">
        <is>
          <t xml:space="preserve">CONCLUIDO	</t>
        </is>
      </c>
      <c r="D682" t="n">
        <v>13.32</v>
      </c>
      <c r="E682" t="n">
        <v>7.51</v>
      </c>
      <c r="F682" t="n">
        <v>4.2</v>
      </c>
      <c r="G682" t="n">
        <v>28</v>
      </c>
      <c r="H682" t="n">
        <v>0.41</v>
      </c>
      <c r="I682" t="n">
        <v>9</v>
      </c>
      <c r="J682" t="n">
        <v>273.28</v>
      </c>
      <c r="K682" t="n">
        <v>59.89</v>
      </c>
      <c r="L682" t="n">
        <v>6.25</v>
      </c>
      <c r="M682" t="n">
        <v>7</v>
      </c>
      <c r="N682" t="n">
        <v>72.14</v>
      </c>
      <c r="O682" t="n">
        <v>33938.7</v>
      </c>
      <c r="P682" t="n">
        <v>68</v>
      </c>
      <c r="Q682" t="n">
        <v>203.56</v>
      </c>
      <c r="R682" t="n">
        <v>19.05</v>
      </c>
      <c r="S682" t="n">
        <v>13.05</v>
      </c>
      <c r="T682" t="n">
        <v>2686.85</v>
      </c>
      <c r="U682" t="n">
        <v>0.68</v>
      </c>
      <c r="V682" t="n">
        <v>0.89</v>
      </c>
      <c r="W682" t="n">
        <v>0.07000000000000001</v>
      </c>
      <c r="X682" t="n">
        <v>0.16</v>
      </c>
      <c r="Y682" t="n">
        <v>1</v>
      </c>
      <c r="Z682" t="n">
        <v>10</v>
      </c>
    </row>
    <row r="683">
      <c r="A683" t="n">
        <v>22</v>
      </c>
      <c r="B683" t="n">
        <v>135</v>
      </c>
      <c r="C683" t="inlineStr">
        <is>
          <t xml:space="preserve">CONCLUIDO	</t>
        </is>
      </c>
      <c r="D683" t="n">
        <v>13.3111</v>
      </c>
      <c r="E683" t="n">
        <v>7.51</v>
      </c>
      <c r="F683" t="n">
        <v>4.2</v>
      </c>
      <c r="G683" t="n">
        <v>28.03</v>
      </c>
      <c r="H683" t="n">
        <v>0.42</v>
      </c>
      <c r="I683" t="n">
        <v>9</v>
      </c>
      <c r="J683" t="n">
        <v>273.76</v>
      </c>
      <c r="K683" t="n">
        <v>59.89</v>
      </c>
      <c r="L683" t="n">
        <v>6.5</v>
      </c>
      <c r="M683" t="n">
        <v>7</v>
      </c>
      <c r="N683" t="n">
        <v>72.37</v>
      </c>
      <c r="O683" t="n">
        <v>33998.16</v>
      </c>
      <c r="P683" t="n">
        <v>68.11</v>
      </c>
      <c r="Q683" t="n">
        <v>203.57</v>
      </c>
      <c r="R683" t="n">
        <v>19.15</v>
      </c>
      <c r="S683" t="n">
        <v>13.05</v>
      </c>
      <c r="T683" t="n">
        <v>2734.27</v>
      </c>
      <c r="U683" t="n">
        <v>0.68</v>
      </c>
      <c r="V683" t="n">
        <v>0.89</v>
      </c>
      <c r="W683" t="n">
        <v>0.07000000000000001</v>
      </c>
      <c r="X683" t="n">
        <v>0.16</v>
      </c>
      <c r="Y683" t="n">
        <v>1</v>
      </c>
      <c r="Z683" t="n">
        <v>10</v>
      </c>
    </row>
    <row r="684">
      <c r="A684" t="n">
        <v>23</v>
      </c>
      <c r="B684" t="n">
        <v>135</v>
      </c>
      <c r="C684" t="inlineStr">
        <is>
          <t xml:space="preserve">CONCLUIDO	</t>
        </is>
      </c>
      <c r="D684" t="n">
        <v>13.3038</v>
      </c>
      <c r="E684" t="n">
        <v>7.52</v>
      </c>
      <c r="F684" t="n">
        <v>4.21</v>
      </c>
      <c r="G684" t="n">
        <v>28.06</v>
      </c>
      <c r="H684" t="n">
        <v>0.44</v>
      </c>
      <c r="I684" t="n">
        <v>9</v>
      </c>
      <c r="J684" t="n">
        <v>274.24</v>
      </c>
      <c r="K684" t="n">
        <v>59.89</v>
      </c>
      <c r="L684" t="n">
        <v>6.75</v>
      </c>
      <c r="M684" t="n">
        <v>7</v>
      </c>
      <c r="N684" t="n">
        <v>72.61</v>
      </c>
      <c r="O684" t="n">
        <v>34057.71</v>
      </c>
      <c r="P684" t="n">
        <v>68.03</v>
      </c>
      <c r="Q684" t="n">
        <v>203.56</v>
      </c>
      <c r="R684" t="n">
        <v>19.27</v>
      </c>
      <c r="S684" t="n">
        <v>13.05</v>
      </c>
      <c r="T684" t="n">
        <v>2795.02</v>
      </c>
      <c r="U684" t="n">
        <v>0.68</v>
      </c>
      <c r="V684" t="n">
        <v>0.89</v>
      </c>
      <c r="W684" t="n">
        <v>0.07000000000000001</v>
      </c>
      <c r="X684" t="n">
        <v>0.17</v>
      </c>
      <c r="Y684" t="n">
        <v>1</v>
      </c>
      <c r="Z684" t="n">
        <v>10</v>
      </c>
    </row>
    <row r="685">
      <c r="A685" t="n">
        <v>24</v>
      </c>
      <c r="B685" t="n">
        <v>135</v>
      </c>
      <c r="C685" t="inlineStr">
        <is>
          <t xml:space="preserve">CONCLUIDO	</t>
        </is>
      </c>
      <c r="D685" t="n">
        <v>13.4399</v>
      </c>
      <c r="E685" t="n">
        <v>7.44</v>
      </c>
      <c r="F685" t="n">
        <v>4.18</v>
      </c>
      <c r="G685" t="n">
        <v>31.37</v>
      </c>
      <c r="H685" t="n">
        <v>0.45</v>
      </c>
      <c r="I685" t="n">
        <v>8</v>
      </c>
      <c r="J685" t="n">
        <v>274.73</v>
      </c>
      <c r="K685" t="n">
        <v>59.89</v>
      </c>
      <c r="L685" t="n">
        <v>7</v>
      </c>
      <c r="M685" t="n">
        <v>6</v>
      </c>
      <c r="N685" t="n">
        <v>72.84</v>
      </c>
      <c r="O685" t="n">
        <v>34117.35</v>
      </c>
      <c r="P685" t="n">
        <v>67.40000000000001</v>
      </c>
      <c r="Q685" t="n">
        <v>203.56</v>
      </c>
      <c r="R685" t="n">
        <v>18.48</v>
      </c>
      <c r="S685" t="n">
        <v>13.05</v>
      </c>
      <c r="T685" t="n">
        <v>2407.22</v>
      </c>
      <c r="U685" t="n">
        <v>0.71</v>
      </c>
      <c r="V685" t="n">
        <v>0.89</v>
      </c>
      <c r="W685" t="n">
        <v>0.07000000000000001</v>
      </c>
      <c r="X685" t="n">
        <v>0.14</v>
      </c>
      <c r="Y685" t="n">
        <v>1</v>
      </c>
      <c r="Z685" t="n">
        <v>10</v>
      </c>
    </row>
    <row r="686">
      <c r="A686" t="n">
        <v>25</v>
      </c>
      <c r="B686" t="n">
        <v>135</v>
      </c>
      <c r="C686" t="inlineStr">
        <is>
          <t xml:space="preserve">CONCLUIDO	</t>
        </is>
      </c>
      <c r="D686" t="n">
        <v>13.4409</v>
      </c>
      <c r="E686" t="n">
        <v>7.44</v>
      </c>
      <c r="F686" t="n">
        <v>4.18</v>
      </c>
      <c r="G686" t="n">
        <v>31.37</v>
      </c>
      <c r="H686" t="n">
        <v>0.47</v>
      </c>
      <c r="I686" t="n">
        <v>8</v>
      </c>
      <c r="J686" t="n">
        <v>275.21</v>
      </c>
      <c r="K686" t="n">
        <v>59.89</v>
      </c>
      <c r="L686" t="n">
        <v>7.25</v>
      </c>
      <c r="M686" t="n">
        <v>6</v>
      </c>
      <c r="N686" t="n">
        <v>73.08</v>
      </c>
      <c r="O686" t="n">
        <v>34177.09</v>
      </c>
      <c r="P686" t="n">
        <v>67.34999999999999</v>
      </c>
      <c r="Q686" t="n">
        <v>203.56</v>
      </c>
      <c r="R686" t="n">
        <v>18.46</v>
      </c>
      <c r="S686" t="n">
        <v>13.05</v>
      </c>
      <c r="T686" t="n">
        <v>2394.39</v>
      </c>
      <c r="U686" t="n">
        <v>0.71</v>
      </c>
      <c r="V686" t="n">
        <v>0.89</v>
      </c>
      <c r="W686" t="n">
        <v>0.07000000000000001</v>
      </c>
      <c r="X686" t="n">
        <v>0.14</v>
      </c>
      <c r="Y686" t="n">
        <v>1</v>
      </c>
      <c r="Z686" t="n">
        <v>10</v>
      </c>
    </row>
    <row r="687">
      <c r="A687" t="n">
        <v>26</v>
      </c>
      <c r="B687" t="n">
        <v>135</v>
      </c>
      <c r="C687" t="inlineStr">
        <is>
          <t xml:space="preserve">CONCLUIDO	</t>
        </is>
      </c>
      <c r="D687" t="n">
        <v>13.4479</v>
      </c>
      <c r="E687" t="n">
        <v>7.44</v>
      </c>
      <c r="F687" t="n">
        <v>4.18</v>
      </c>
      <c r="G687" t="n">
        <v>31.34</v>
      </c>
      <c r="H687" t="n">
        <v>0.48</v>
      </c>
      <c r="I687" t="n">
        <v>8</v>
      </c>
      <c r="J687" t="n">
        <v>275.7</v>
      </c>
      <c r="K687" t="n">
        <v>59.89</v>
      </c>
      <c r="L687" t="n">
        <v>7.5</v>
      </c>
      <c r="M687" t="n">
        <v>6</v>
      </c>
      <c r="N687" t="n">
        <v>73.31</v>
      </c>
      <c r="O687" t="n">
        <v>34236.91</v>
      </c>
      <c r="P687" t="n">
        <v>67.11</v>
      </c>
      <c r="Q687" t="n">
        <v>203.56</v>
      </c>
      <c r="R687" t="n">
        <v>18.37</v>
      </c>
      <c r="S687" t="n">
        <v>13.05</v>
      </c>
      <c r="T687" t="n">
        <v>2348.05</v>
      </c>
      <c r="U687" t="n">
        <v>0.71</v>
      </c>
      <c r="V687" t="n">
        <v>0.89</v>
      </c>
      <c r="W687" t="n">
        <v>0.07000000000000001</v>
      </c>
      <c r="X687" t="n">
        <v>0.14</v>
      </c>
      <c r="Y687" t="n">
        <v>1</v>
      </c>
      <c r="Z687" t="n">
        <v>10</v>
      </c>
    </row>
    <row r="688">
      <c r="A688" t="n">
        <v>27</v>
      </c>
      <c r="B688" t="n">
        <v>135</v>
      </c>
      <c r="C688" t="inlineStr">
        <is>
          <t xml:space="preserve">CONCLUIDO	</t>
        </is>
      </c>
      <c r="D688" t="n">
        <v>13.4419</v>
      </c>
      <c r="E688" t="n">
        <v>7.44</v>
      </c>
      <c r="F688" t="n">
        <v>4.18</v>
      </c>
      <c r="G688" t="n">
        <v>31.36</v>
      </c>
      <c r="H688" t="n">
        <v>0.5</v>
      </c>
      <c r="I688" t="n">
        <v>8</v>
      </c>
      <c r="J688" t="n">
        <v>276.18</v>
      </c>
      <c r="K688" t="n">
        <v>59.89</v>
      </c>
      <c r="L688" t="n">
        <v>7.75</v>
      </c>
      <c r="M688" t="n">
        <v>6</v>
      </c>
      <c r="N688" t="n">
        <v>73.55</v>
      </c>
      <c r="O688" t="n">
        <v>34296.82</v>
      </c>
      <c r="P688" t="n">
        <v>67.02</v>
      </c>
      <c r="Q688" t="n">
        <v>203.57</v>
      </c>
      <c r="R688" t="n">
        <v>18.42</v>
      </c>
      <c r="S688" t="n">
        <v>13.05</v>
      </c>
      <c r="T688" t="n">
        <v>2377.31</v>
      </c>
      <c r="U688" t="n">
        <v>0.71</v>
      </c>
      <c r="V688" t="n">
        <v>0.89</v>
      </c>
      <c r="W688" t="n">
        <v>0.07000000000000001</v>
      </c>
      <c r="X688" t="n">
        <v>0.14</v>
      </c>
      <c r="Y688" t="n">
        <v>1</v>
      </c>
      <c r="Z688" t="n">
        <v>10</v>
      </c>
    </row>
    <row r="689">
      <c r="A689" t="n">
        <v>28</v>
      </c>
      <c r="B689" t="n">
        <v>135</v>
      </c>
      <c r="C689" t="inlineStr">
        <is>
          <t xml:space="preserve">CONCLUIDO	</t>
        </is>
      </c>
      <c r="D689" t="n">
        <v>13.5905</v>
      </c>
      <c r="E689" t="n">
        <v>7.36</v>
      </c>
      <c r="F689" t="n">
        <v>4.15</v>
      </c>
      <c r="G689" t="n">
        <v>35.58</v>
      </c>
      <c r="H689" t="n">
        <v>0.51</v>
      </c>
      <c r="I689" t="n">
        <v>7</v>
      </c>
      <c r="J689" t="n">
        <v>276.67</v>
      </c>
      <c r="K689" t="n">
        <v>59.89</v>
      </c>
      <c r="L689" t="n">
        <v>8</v>
      </c>
      <c r="M689" t="n">
        <v>5</v>
      </c>
      <c r="N689" t="n">
        <v>73.78</v>
      </c>
      <c r="O689" t="n">
        <v>34356.83</v>
      </c>
      <c r="P689" t="n">
        <v>66.34999999999999</v>
      </c>
      <c r="Q689" t="n">
        <v>203.56</v>
      </c>
      <c r="R689" t="n">
        <v>17.34</v>
      </c>
      <c r="S689" t="n">
        <v>13.05</v>
      </c>
      <c r="T689" t="n">
        <v>1838.84</v>
      </c>
      <c r="U689" t="n">
        <v>0.75</v>
      </c>
      <c r="V689" t="n">
        <v>0.9</v>
      </c>
      <c r="W689" t="n">
        <v>0.07000000000000001</v>
      </c>
      <c r="X689" t="n">
        <v>0.11</v>
      </c>
      <c r="Y689" t="n">
        <v>1</v>
      </c>
      <c r="Z689" t="n">
        <v>10</v>
      </c>
    </row>
    <row r="690">
      <c r="A690" t="n">
        <v>29</v>
      </c>
      <c r="B690" t="n">
        <v>135</v>
      </c>
      <c r="C690" t="inlineStr">
        <is>
          <t xml:space="preserve">CONCLUIDO	</t>
        </is>
      </c>
      <c r="D690" t="n">
        <v>13.6327</v>
      </c>
      <c r="E690" t="n">
        <v>7.34</v>
      </c>
      <c r="F690" t="n">
        <v>4.13</v>
      </c>
      <c r="G690" t="n">
        <v>35.39</v>
      </c>
      <c r="H690" t="n">
        <v>0.53</v>
      </c>
      <c r="I690" t="n">
        <v>7</v>
      </c>
      <c r="J690" t="n">
        <v>277.16</v>
      </c>
      <c r="K690" t="n">
        <v>59.89</v>
      </c>
      <c r="L690" t="n">
        <v>8.25</v>
      </c>
      <c r="M690" t="n">
        <v>5</v>
      </c>
      <c r="N690" t="n">
        <v>74.02</v>
      </c>
      <c r="O690" t="n">
        <v>34416.93</v>
      </c>
      <c r="P690" t="n">
        <v>65.93000000000001</v>
      </c>
      <c r="Q690" t="n">
        <v>203.56</v>
      </c>
      <c r="R690" t="n">
        <v>16.7</v>
      </c>
      <c r="S690" t="n">
        <v>13.05</v>
      </c>
      <c r="T690" t="n">
        <v>1520.44</v>
      </c>
      <c r="U690" t="n">
        <v>0.78</v>
      </c>
      <c r="V690" t="n">
        <v>0.9</v>
      </c>
      <c r="W690" t="n">
        <v>0.06</v>
      </c>
      <c r="X690" t="n">
        <v>0.09</v>
      </c>
      <c r="Y690" t="n">
        <v>1</v>
      </c>
      <c r="Z690" t="n">
        <v>10</v>
      </c>
    </row>
    <row r="691">
      <c r="A691" t="n">
        <v>30</v>
      </c>
      <c r="B691" t="n">
        <v>135</v>
      </c>
      <c r="C691" t="inlineStr">
        <is>
          <t xml:space="preserve">CONCLUIDO	</t>
        </is>
      </c>
      <c r="D691" t="n">
        <v>13.5844</v>
      </c>
      <c r="E691" t="n">
        <v>7.36</v>
      </c>
      <c r="F691" t="n">
        <v>4.15</v>
      </c>
      <c r="G691" t="n">
        <v>35.61</v>
      </c>
      <c r="H691" t="n">
        <v>0.55</v>
      </c>
      <c r="I691" t="n">
        <v>7</v>
      </c>
      <c r="J691" t="n">
        <v>277.65</v>
      </c>
      <c r="K691" t="n">
        <v>59.89</v>
      </c>
      <c r="L691" t="n">
        <v>8.5</v>
      </c>
      <c r="M691" t="n">
        <v>5</v>
      </c>
      <c r="N691" t="n">
        <v>74.26000000000001</v>
      </c>
      <c r="O691" t="n">
        <v>34477.13</v>
      </c>
      <c r="P691" t="n">
        <v>66.31999999999999</v>
      </c>
      <c r="Q691" t="n">
        <v>203.56</v>
      </c>
      <c r="R691" t="n">
        <v>17.66</v>
      </c>
      <c r="S691" t="n">
        <v>13.05</v>
      </c>
      <c r="T691" t="n">
        <v>2001.41</v>
      </c>
      <c r="U691" t="n">
        <v>0.74</v>
      </c>
      <c r="V691" t="n">
        <v>0.9</v>
      </c>
      <c r="W691" t="n">
        <v>0.06</v>
      </c>
      <c r="X691" t="n">
        <v>0.11</v>
      </c>
      <c r="Y691" t="n">
        <v>1</v>
      </c>
      <c r="Z691" t="n">
        <v>10</v>
      </c>
    </row>
    <row r="692">
      <c r="A692" t="n">
        <v>31</v>
      </c>
      <c r="B692" t="n">
        <v>135</v>
      </c>
      <c r="C692" t="inlineStr">
        <is>
          <t xml:space="preserve">CONCLUIDO	</t>
        </is>
      </c>
      <c r="D692" t="n">
        <v>13.5573</v>
      </c>
      <c r="E692" t="n">
        <v>7.38</v>
      </c>
      <c r="F692" t="n">
        <v>4.17</v>
      </c>
      <c r="G692" t="n">
        <v>35.74</v>
      </c>
      <c r="H692" t="n">
        <v>0.5600000000000001</v>
      </c>
      <c r="I692" t="n">
        <v>7</v>
      </c>
      <c r="J692" t="n">
        <v>278.13</v>
      </c>
      <c r="K692" t="n">
        <v>59.89</v>
      </c>
      <c r="L692" t="n">
        <v>8.75</v>
      </c>
      <c r="M692" t="n">
        <v>5</v>
      </c>
      <c r="N692" t="n">
        <v>74.5</v>
      </c>
      <c r="O692" t="n">
        <v>34537.41</v>
      </c>
      <c r="P692" t="n">
        <v>66.48</v>
      </c>
      <c r="Q692" t="n">
        <v>203.58</v>
      </c>
      <c r="R692" t="n">
        <v>18.07</v>
      </c>
      <c r="S692" t="n">
        <v>13.05</v>
      </c>
      <c r="T692" t="n">
        <v>2204.64</v>
      </c>
      <c r="U692" t="n">
        <v>0.72</v>
      </c>
      <c r="V692" t="n">
        <v>0.9</v>
      </c>
      <c r="W692" t="n">
        <v>0.07000000000000001</v>
      </c>
      <c r="X692" t="n">
        <v>0.13</v>
      </c>
      <c r="Y692" t="n">
        <v>1</v>
      </c>
      <c r="Z692" t="n">
        <v>10</v>
      </c>
    </row>
    <row r="693">
      <c r="A693" t="n">
        <v>32</v>
      </c>
      <c r="B693" t="n">
        <v>135</v>
      </c>
      <c r="C693" t="inlineStr">
        <is>
          <t xml:space="preserve">CONCLUIDO	</t>
        </is>
      </c>
      <c r="D693" t="n">
        <v>13.5721</v>
      </c>
      <c r="E693" t="n">
        <v>7.37</v>
      </c>
      <c r="F693" t="n">
        <v>4.16</v>
      </c>
      <c r="G693" t="n">
        <v>35.67</v>
      </c>
      <c r="H693" t="n">
        <v>0.58</v>
      </c>
      <c r="I693" t="n">
        <v>7</v>
      </c>
      <c r="J693" t="n">
        <v>278.62</v>
      </c>
      <c r="K693" t="n">
        <v>59.89</v>
      </c>
      <c r="L693" t="n">
        <v>9</v>
      </c>
      <c r="M693" t="n">
        <v>5</v>
      </c>
      <c r="N693" t="n">
        <v>74.73999999999999</v>
      </c>
      <c r="O693" t="n">
        <v>34597.8</v>
      </c>
      <c r="P693" t="n">
        <v>66.12</v>
      </c>
      <c r="Q693" t="n">
        <v>203.56</v>
      </c>
      <c r="R693" t="n">
        <v>17.83</v>
      </c>
      <c r="S693" t="n">
        <v>13.05</v>
      </c>
      <c r="T693" t="n">
        <v>2087.22</v>
      </c>
      <c r="U693" t="n">
        <v>0.73</v>
      </c>
      <c r="V693" t="n">
        <v>0.9</v>
      </c>
      <c r="W693" t="n">
        <v>0.06</v>
      </c>
      <c r="X693" t="n">
        <v>0.12</v>
      </c>
      <c r="Y693" t="n">
        <v>1</v>
      </c>
      <c r="Z693" t="n">
        <v>10</v>
      </c>
    </row>
    <row r="694">
      <c r="A694" t="n">
        <v>33</v>
      </c>
      <c r="B694" t="n">
        <v>135</v>
      </c>
      <c r="C694" t="inlineStr">
        <is>
          <t xml:space="preserve">CONCLUIDO	</t>
        </is>
      </c>
      <c r="D694" t="n">
        <v>13.5598</v>
      </c>
      <c r="E694" t="n">
        <v>7.37</v>
      </c>
      <c r="F694" t="n">
        <v>4.17</v>
      </c>
      <c r="G694" t="n">
        <v>35.72</v>
      </c>
      <c r="H694" t="n">
        <v>0.59</v>
      </c>
      <c r="I694" t="n">
        <v>7</v>
      </c>
      <c r="J694" t="n">
        <v>279.11</v>
      </c>
      <c r="K694" t="n">
        <v>59.89</v>
      </c>
      <c r="L694" t="n">
        <v>9.25</v>
      </c>
      <c r="M694" t="n">
        <v>5</v>
      </c>
      <c r="N694" t="n">
        <v>74.98</v>
      </c>
      <c r="O694" t="n">
        <v>34658.27</v>
      </c>
      <c r="P694" t="n">
        <v>66.02</v>
      </c>
      <c r="Q694" t="n">
        <v>203.56</v>
      </c>
      <c r="R694" t="n">
        <v>18.06</v>
      </c>
      <c r="S694" t="n">
        <v>13.05</v>
      </c>
      <c r="T694" t="n">
        <v>2198.38</v>
      </c>
      <c r="U694" t="n">
        <v>0.72</v>
      </c>
      <c r="V694" t="n">
        <v>0.9</v>
      </c>
      <c r="W694" t="n">
        <v>0.06</v>
      </c>
      <c r="X694" t="n">
        <v>0.13</v>
      </c>
      <c r="Y694" t="n">
        <v>1</v>
      </c>
      <c r="Z694" t="n">
        <v>10</v>
      </c>
    </row>
    <row r="695">
      <c r="A695" t="n">
        <v>34</v>
      </c>
      <c r="B695" t="n">
        <v>135</v>
      </c>
      <c r="C695" t="inlineStr">
        <is>
          <t xml:space="preserve">CONCLUIDO	</t>
        </is>
      </c>
      <c r="D695" t="n">
        <v>13.7023</v>
      </c>
      <c r="E695" t="n">
        <v>7.3</v>
      </c>
      <c r="F695" t="n">
        <v>4.14</v>
      </c>
      <c r="G695" t="n">
        <v>41.42</v>
      </c>
      <c r="H695" t="n">
        <v>0.6</v>
      </c>
      <c r="I695" t="n">
        <v>6</v>
      </c>
      <c r="J695" t="n">
        <v>279.61</v>
      </c>
      <c r="K695" t="n">
        <v>59.89</v>
      </c>
      <c r="L695" t="n">
        <v>9.5</v>
      </c>
      <c r="M695" t="n">
        <v>4</v>
      </c>
      <c r="N695" t="n">
        <v>75.22</v>
      </c>
      <c r="O695" t="n">
        <v>34718.84</v>
      </c>
      <c r="P695" t="n">
        <v>65.45</v>
      </c>
      <c r="Q695" t="n">
        <v>203.56</v>
      </c>
      <c r="R695" t="n">
        <v>17.18</v>
      </c>
      <c r="S695" t="n">
        <v>13.05</v>
      </c>
      <c r="T695" t="n">
        <v>1762.89</v>
      </c>
      <c r="U695" t="n">
        <v>0.76</v>
      </c>
      <c r="V695" t="n">
        <v>0.9</v>
      </c>
      <c r="W695" t="n">
        <v>0.06</v>
      </c>
      <c r="X695" t="n">
        <v>0.1</v>
      </c>
      <c r="Y695" t="n">
        <v>1</v>
      </c>
      <c r="Z695" t="n">
        <v>10</v>
      </c>
    </row>
    <row r="696">
      <c r="A696" t="n">
        <v>35</v>
      </c>
      <c r="B696" t="n">
        <v>135</v>
      </c>
      <c r="C696" t="inlineStr">
        <is>
          <t xml:space="preserve">CONCLUIDO	</t>
        </is>
      </c>
      <c r="D696" t="n">
        <v>13.7112</v>
      </c>
      <c r="E696" t="n">
        <v>7.29</v>
      </c>
      <c r="F696" t="n">
        <v>4.14</v>
      </c>
      <c r="G696" t="n">
        <v>41.37</v>
      </c>
      <c r="H696" t="n">
        <v>0.62</v>
      </c>
      <c r="I696" t="n">
        <v>6</v>
      </c>
      <c r="J696" t="n">
        <v>280.1</v>
      </c>
      <c r="K696" t="n">
        <v>59.89</v>
      </c>
      <c r="L696" t="n">
        <v>9.75</v>
      </c>
      <c r="M696" t="n">
        <v>4</v>
      </c>
      <c r="N696" t="n">
        <v>75.45999999999999</v>
      </c>
      <c r="O696" t="n">
        <v>34779.51</v>
      </c>
      <c r="P696" t="n">
        <v>65.33</v>
      </c>
      <c r="Q696" t="n">
        <v>203.56</v>
      </c>
      <c r="R696" t="n">
        <v>17.04</v>
      </c>
      <c r="S696" t="n">
        <v>13.05</v>
      </c>
      <c r="T696" t="n">
        <v>1694.04</v>
      </c>
      <c r="U696" t="n">
        <v>0.77</v>
      </c>
      <c r="V696" t="n">
        <v>0.9</v>
      </c>
      <c r="W696" t="n">
        <v>0.06</v>
      </c>
      <c r="X696" t="n">
        <v>0.1</v>
      </c>
      <c r="Y696" t="n">
        <v>1</v>
      </c>
      <c r="Z696" t="n">
        <v>10</v>
      </c>
    </row>
    <row r="697">
      <c r="A697" t="n">
        <v>36</v>
      </c>
      <c r="B697" t="n">
        <v>135</v>
      </c>
      <c r="C697" t="inlineStr">
        <is>
          <t xml:space="preserve">CONCLUIDO	</t>
        </is>
      </c>
      <c r="D697" t="n">
        <v>13.7059</v>
      </c>
      <c r="E697" t="n">
        <v>7.3</v>
      </c>
      <c r="F697" t="n">
        <v>4.14</v>
      </c>
      <c r="G697" t="n">
        <v>41.4</v>
      </c>
      <c r="H697" t="n">
        <v>0.63</v>
      </c>
      <c r="I697" t="n">
        <v>6</v>
      </c>
      <c r="J697" t="n">
        <v>280.59</v>
      </c>
      <c r="K697" t="n">
        <v>59.89</v>
      </c>
      <c r="L697" t="n">
        <v>10</v>
      </c>
      <c r="M697" t="n">
        <v>4</v>
      </c>
      <c r="N697" t="n">
        <v>75.7</v>
      </c>
      <c r="O697" t="n">
        <v>34840.27</v>
      </c>
      <c r="P697" t="n">
        <v>65.48999999999999</v>
      </c>
      <c r="Q697" t="n">
        <v>203.56</v>
      </c>
      <c r="R697" t="n">
        <v>17.12</v>
      </c>
      <c r="S697" t="n">
        <v>13.05</v>
      </c>
      <c r="T697" t="n">
        <v>1733.59</v>
      </c>
      <c r="U697" t="n">
        <v>0.76</v>
      </c>
      <c r="V697" t="n">
        <v>0.9</v>
      </c>
      <c r="W697" t="n">
        <v>0.06</v>
      </c>
      <c r="X697" t="n">
        <v>0.1</v>
      </c>
      <c r="Y697" t="n">
        <v>1</v>
      </c>
      <c r="Z697" t="n">
        <v>10</v>
      </c>
    </row>
    <row r="698">
      <c r="A698" t="n">
        <v>37</v>
      </c>
      <c r="B698" t="n">
        <v>135</v>
      </c>
      <c r="C698" t="inlineStr">
        <is>
          <t xml:space="preserve">CONCLUIDO	</t>
        </is>
      </c>
      <c r="D698" t="n">
        <v>13.7091</v>
      </c>
      <c r="E698" t="n">
        <v>7.29</v>
      </c>
      <c r="F698" t="n">
        <v>4.14</v>
      </c>
      <c r="G698" t="n">
        <v>41.38</v>
      </c>
      <c r="H698" t="n">
        <v>0.65</v>
      </c>
      <c r="I698" t="n">
        <v>6</v>
      </c>
      <c r="J698" t="n">
        <v>281.08</v>
      </c>
      <c r="K698" t="n">
        <v>59.89</v>
      </c>
      <c r="L698" t="n">
        <v>10.25</v>
      </c>
      <c r="M698" t="n">
        <v>4</v>
      </c>
      <c r="N698" t="n">
        <v>75.95</v>
      </c>
      <c r="O698" t="n">
        <v>34901.13</v>
      </c>
      <c r="P698" t="n">
        <v>65.44</v>
      </c>
      <c r="Q698" t="n">
        <v>203.56</v>
      </c>
      <c r="R698" t="n">
        <v>17.05</v>
      </c>
      <c r="S698" t="n">
        <v>13.05</v>
      </c>
      <c r="T698" t="n">
        <v>1702.04</v>
      </c>
      <c r="U698" t="n">
        <v>0.77</v>
      </c>
      <c r="V698" t="n">
        <v>0.9</v>
      </c>
      <c r="W698" t="n">
        <v>0.06</v>
      </c>
      <c r="X698" t="n">
        <v>0.1</v>
      </c>
      <c r="Y698" t="n">
        <v>1</v>
      </c>
      <c r="Z698" t="n">
        <v>10</v>
      </c>
    </row>
    <row r="699">
      <c r="A699" t="n">
        <v>38</v>
      </c>
      <c r="B699" t="n">
        <v>135</v>
      </c>
      <c r="C699" t="inlineStr">
        <is>
          <t xml:space="preserve">CONCLUIDO	</t>
        </is>
      </c>
      <c r="D699" t="n">
        <v>13.7127</v>
      </c>
      <c r="E699" t="n">
        <v>7.29</v>
      </c>
      <c r="F699" t="n">
        <v>4.14</v>
      </c>
      <c r="G699" t="n">
        <v>41.36</v>
      </c>
      <c r="H699" t="n">
        <v>0.66</v>
      </c>
      <c r="I699" t="n">
        <v>6</v>
      </c>
      <c r="J699" t="n">
        <v>281.58</v>
      </c>
      <c r="K699" t="n">
        <v>59.89</v>
      </c>
      <c r="L699" t="n">
        <v>10.5</v>
      </c>
      <c r="M699" t="n">
        <v>4</v>
      </c>
      <c r="N699" t="n">
        <v>76.19</v>
      </c>
      <c r="O699" t="n">
        <v>34962.08</v>
      </c>
      <c r="P699" t="n">
        <v>65.34999999999999</v>
      </c>
      <c r="Q699" t="n">
        <v>203.57</v>
      </c>
      <c r="R699" t="n">
        <v>16.92</v>
      </c>
      <c r="S699" t="n">
        <v>13.05</v>
      </c>
      <c r="T699" t="n">
        <v>1632.6</v>
      </c>
      <c r="U699" t="n">
        <v>0.77</v>
      </c>
      <c r="V699" t="n">
        <v>0.9</v>
      </c>
      <c r="W699" t="n">
        <v>0.07000000000000001</v>
      </c>
      <c r="X699" t="n">
        <v>0.1</v>
      </c>
      <c r="Y699" t="n">
        <v>1</v>
      </c>
      <c r="Z699" t="n">
        <v>10</v>
      </c>
    </row>
    <row r="700">
      <c r="A700" t="n">
        <v>39</v>
      </c>
      <c r="B700" t="n">
        <v>135</v>
      </c>
      <c r="C700" t="inlineStr">
        <is>
          <t xml:space="preserve">CONCLUIDO	</t>
        </is>
      </c>
      <c r="D700" t="n">
        <v>13.7457</v>
      </c>
      <c r="E700" t="n">
        <v>7.28</v>
      </c>
      <c r="F700" t="n">
        <v>4.12</v>
      </c>
      <c r="G700" t="n">
        <v>41.19</v>
      </c>
      <c r="H700" t="n">
        <v>0.68</v>
      </c>
      <c r="I700" t="n">
        <v>6</v>
      </c>
      <c r="J700" t="n">
        <v>282.07</v>
      </c>
      <c r="K700" t="n">
        <v>59.89</v>
      </c>
      <c r="L700" t="n">
        <v>10.75</v>
      </c>
      <c r="M700" t="n">
        <v>4</v>
      </c>
      <c r="N700" t="n">
        <v>76.44</v>
      </c>
      <c r="O700" t="n">
        <v>35023.13</v>
      </c>
      <c r="P700" t="n">
        <v>64.78</v>
      </c>
      <c r="Q700" t="n">
        <v>203.56</v>
      </c>
      <c r="R700" t="n">
        <v>16.41</v>
      </c>
      <c r="S700" t="n">
        <v>13.05</v>
      </c>
      <c r="T700" t="n">
        <v>1378.93</v>
      </c>
      <c r="U700" t="n">
        <v>0.8</v>
      </c>
      <c r="V700" t="n">
        <v>0.91</v>
      </c>
      <c r="W700" t="n">
        <v>0.06</v>
      </c>
      <c r="X700" t="n">
        <v>0.08</v>
      </c>
      <c r="Y700" t="n">
        <v>1</v>
      </c>
      <c r="Z700" t="n">
        <v>10</v>
      </c>
    </row>
    <row r="701">
      <c r="A701" t="n">
        <v>40</v>
      </c>
      <c r="B701" t="n">
        <v>135</v>
      </c>
      <c r="C701" t="inlineStr">
        <is>
          <t xml:space="preserve">CONCLUIDO	</t>
        </is>
      </c>
      <c r="D701" t="n">
        <v>13.7185</v>
      </c>
      <c r="E701" t="n">
        <v>7.29</v>
      </c>
      <c r="F701" t="n">
        <v>4.13</v>
      </c>
      <c r="G701" t="n">
        <v>41.33</v>
      </c>
      <c r="H701" t="n">
        <v>0.6899999999999999</v>
      </c>
      <c r="I701" t="n">
        <v>6</v>
      </c>
      <c r="J701" t="n">
        <v>282.57</v>
      </c>
      <c r="K701" t="n">
        <v>59.89</v>
      </c>
      <c r="L701" t="n">
        <v>11</v>
      </c>
      <c r="M701" t="n">
        <v>4</v>
      </c>
      <c r="N701" t="n">
        <v>76.68000000000001</v>
      </c>
      <c r="O701" t="n">
        <v>35084.28</v>
      </c>
      <c r="P701" t="n">
        <v>64.79000000000001</v>
      </c>
      <c r="Q701" t="n">
        <v>203.56</v>
      </c>
      <c r="R701" t="n">
        <v>16.95</v>
      </c>
      <c r="S701" t="n">
        <v>13.05</v>
      </c>
      <c r="T701" t="n">
        <v>1650.08</v>
      </c>
      <c r="U701" t="n">
        <v>0.77</v>
      </c>
      <c r="V701" t="n">
        <v>0.9</v>
      </c>
      <c r="W701" t="n">
        <v>0.06</v>
      </c>
      <c r="X701" t="n">
        <v>0.09</v>
      </c>
      <c r="Y701" t="n">
        <v>1</v>
      </c>
      <c r="Z701" t="n">
        <v>10</v>
      </c>
    </row>
    <row r="702">
      <c r="A702" t="n">
        <v>41</v>
      </c>
      <c r="B702" t="n">
        <v>135</v>
      </c>
      <c r="C702" t="inlineStr">
        <is>
          <t xml:space="preserve">CONCLUIDO	</t>
        </is>
      </c>
      <c r="D702" t="n">
        <v>13.6835</v>
      </c>
      <c r="E702" t="n">
        <v>7.31</v>
      </c>
      <c r="F702" t="n">
        <v>4.15</v>
      </c>
      <c r="G702" t="n">
        <v>41.52</v>
      </c>
      <c r="H702" t="n">
        <v>0.71</v>
      </c>
      <c r="I702" t="n">
        <v>6</v>
      </c>
      <c r="J702" t="n">
        <v>283.06</v>
      </c>
      <c r="K702" t="n">
        <v>59.89</v>
      </c>
      <c r="L702" t="n">
        <v>11.25</v>
      </c>
      <c r="M702" t="n">
        <v>4</v>
      </c>
      <c r="N702" t="n">
        <v>76.93000000000001</v>
      </c>
      <c r="O702" t="n">
        <v>35145.53</v>
      </c>
      <c r="P702" t="n">
        <v>64.93000000000001</v>
      </c>
      <c r="Q702" t="n">
        <v>203.56</v>
      </c>
      <c r="R702" t="n">
        <v>17.55</v>
      </c>
      <c r="S702" t="n">
        <v>13.05</v>
      </c>
      <c r="T702" t="n">
        <v>1951.8</v>
      </c>
      <c r="U702" t="n">
        <v>0.74</v>
      </c>
      <c r="V702" t="n">
        <v>0.9</v>
      </c>
      <c r="W702" t="n">
        <v>0.06</v>
      </c>
      <c r="X702" t="n">
        <v>0.11</v>
      </c>
      <c r="Y702" t="n">
        <v>1</v>
      </c>
      <c r="Z702" t="n">
        <v>10</v>
      </c>
    </row>
    <row r="703">
      <c r="A703" t="n">
        <v>42</v>
      </c>
      <c r="B703" t="n">
        <v>135</v>
      </c>
      <c r="C703" t="inlineStr">
        <is>
          <t xml:space="preserve">CONCLUIDO	</t>
        </is>
      </c>
      <c r="D703" t="n">
        <v>13.8414</v>
      </c>
      <c r="E703" t="n">
        <v>7.22</v>
      </c>
      <c r="F703" t="n">
        <v>4.12</v>
      </c>
      <c r="G703" t="n">
        <v>49.43</v>
      </c>
      <c r="H703" t="n">
        <v>0.72</v>
      </c>
      <c r="I703" t="n">
        <v>5</v>
      </c>
      <c r="J703" t="n">
        <v>283.56</v>
      </c>
      <c r="K703" t="n">
        <v>59.89</v>
      </c>
      <c r="L703" t="n">
        <v>11.5</v>
      </c>
      <c r="M703" t="n">
        <v>3</v>
      </c>
      <c r="N703" t="n">
        <v>77.18000000000001</v>
      </c>
      <c r="O703" t="n">
        <v>35206.88</v>
      </c>
      <c r="P703" t="n">
        <v>64.06999999999999</v>
      </c>
      <c r="Q703" t="n">
        <v>203.56</v>
      </c>
      <c r="R703" t="n">
        <v>16.47</v>
      </c>
      <c r="S703" t="n">
        <v>13.05</v>
      </c>
      <c r="T703" t="n">
        <v>1416.04</v>
      </c>
      <c r="U703" t="n">
        <v>0.79</v>
      </c>
      <c r="V703" t="n">
        <v>0.91</v>
      </c>
      <c r="W703" t="n">
        <v>0.06</v>
      </c>
      <c r="X703" t="n">
        <v>0.08</v>
      </c>
      <c r="Y703" t="n">
        <v>1</v>
      </c>
      <c r="Z703" t="n">
        <v>10</v>
      </c>
    </row>
    <row r="704">
      <c r="A704" t="n">
        <v>43</v>
      </c>
      <c r="B704" t="n">
        <v>135</v>
      </c>
      <c r="C704" t="inlineStr">
        <is>
          <t xml:space="preserve">CONCLUIDO	</t>
        </is>
      </c>
      <c r="D704" t="n">
        <v>13.8467</v>
      </c>
      <c r="E704" t="n">
        <v>7.22</v>
      </c>
      <c r="F704" t="n">
        <v>4.12</v>
      </c>
      <c r="G704" t="n">
        <v>49.39</v>
      </c>
      <c r="H704" t="n">
        <v>0.74</v>
      </c>
      <c r="I704" t="n">
        <v>5</v>
      </c>
      <c r="J704" t="n">
        <v>284.06</v>
      </c>
      <c r="K704" t="n">
        <v>59.89</v>
      </c>
      <c r="L704" t="n">
        <v>11.75</v>
      </c>
      <c r="M704" t="n">
        <v>3</v>
      </c>
      <c r="N704" t="n">
        <v>77.42</v>
      </c>
      <c r="O704" t="n">
        <v>35268.32</v>
      </c>
      <c r="P704" t="n">
        <v>64.09999999999999</v>
      </c>
      <c r="Q704" t="n">
        <v>203.57</v>
      </c>
      <c r="R704" t="n">
        <v>16.39</v>
      </c>
      <c r="S704" t="n">
        <v>13.05</v>
      </c>
      <c r="T704" t="n">
        <v>1375.87</v>
      </c>
      <c r="U704" t="n">
        <v>0.8</v>
      </c>
      <c r="V704" t="n">
        <v>0.91</v>
      </c>
      <c r="W704" t="n">
        <v>0.06</v>
      </c>
      <c r="X704" t="n">
        <v>0.08</v>
      </c>
      <c r="Y704" t="n">
        <v>1</v>
      </c>
      <c r="Z704" t="n">
        <v>10</v>
      </c>
    </row>
    <row r="705">
      <c r="A705" t="n">
        <v>44</v>
      </c>
      <c r="B705" t="n">
        <v>135</v>
      </c>
      <c r="C705" t="inlineStr">
        <is>
          <t xml:space="preserve">CONCLUIDO	</t>
        </is>
      </c>
      <c r="D705" t="n">
        <v>13.8297</v>
      </c>
      <c r="E705" t="n">
        <v>7.23</v>
      </c>
      <c r="F705" t="n">
        <v>4.12</v>
      </c>
      <c r="G705" t="n">
        <v>49.5</v>
      </c>
      <c r="H705" t="n">
        <v>0.75</v>
      </c>
      <c r="I705" t="n">
        <v>5</v>
      </c>
      <c r="J705" t="n">
        <v>284.56</v>
      </c>
      <c r="K705" t="n">
        <v>59.89</v>
      </c>
      <c r="L705" t="n">
        <v>12</v>
      </c>
      <c r="M705" t="n">
        <v>3</v>
      </c>
      <c r="N705" t="n">
        <v>77.67</v>
      </c>
      <c r="O705" t="n">
        <v>35329.87</v>
      </c>
      <c r="P705" t="n">
        <v>64.29000000000001</v>
      </c>
      <c r="Q705" t="n">
        <v>203.56</v>
      </c>
      <c r="R705" t="n">
        <v>16.65</v>
      </c>
      <c r="S705" t="n">
        <v>13.05</v>
      </c>
      <c r="T705" t="n">
        <v>1506.62</v>
      </c>
      <c r="U705" t="n">
        <v>0.78</v>
      </c>
      <c r="V705" t="n">
        <v>0.91</v>
      </c>
      <c r="W705" t="n">
        <v>0.06</v>
      </c>
      <c r="X705" t="n">
        <v>0.08</v>
      </c>
      <c r="Y705" t="n">
        <v>1</v>
      </c>
      <c r="Z705" t="n">
        <v>10</v>
      </c>
    </row>
    <row r="706">
      <c r="A706" t="n">
        <v>45</v>
      </c>
      <c r="B706" t="n">
        <v>135</v>
      </c>
      <c r="C706" t="inlineStr">
        <is>
          <t xml:space="preserve">CONCLUIDO	</t>
        </is>
      </c>
      <c r="D706" t="n">
        <v>13.8424</v>
      </c>
      <c r="E706" t="n">
        <v>7.22</v>
      </c>
      <c r="F706" t="n">
        <v>4.12</v>
      </c>
      <c r="G706" t="n">
        <v>49.42</v>
      </c>
      <c r="H706" t="n">
        <v>0.77</v>
      </c>
      <c r="I706" t="n">
        <v>5</v>
      </c>
      <c r="J706" t="n">
        <v>285.06</v>
      </c>
      <c r="K706" t="n">
        <v>59.89</v>
      </c>
      <c r="L706" t="n">
        <v>12.25</v>
      </c>
      <c r="M706" t="n">
        <v>3</v>
      </c>
      <c r="N706" t="n">
        <v>77.92</v>
      </c>
      <c r="O706" t="n">
        <v>35391.51</v>
      </c>
      <c r="P706" t="n">
        <v>64.34999999999999</v>
      </c>
      <c r="Q706" t="n">
        <v>203.56</v>
      </c>
      <c r="R706" t="n">
        <v>16.42</v>
      </c>
      <c r="S706" t="n">
        <v>13.05</v>
      </c>
      <c r="T706" t="n">
        <v>1390.38</v>
      </c>
      <c r="U706" t="n">
        <v>0.79</v>
      </c>
      <c r="V706" t="n">
        <v>0.91</v>
      </c>
      <c r="W706" t="n">
        <v>0.06</v>
      </c>
      <c r="X706" t="n">
        <v>0.08</v>
      </c>
      <c r="Y706" t="n">
        <v>1</v>
      </c>
      <c r="Z706" t="n">
        <v>10</v>
      </c>
    </row>
    <row r="707">
      <c r="A707" t="n">
        <v>46</v>
      </c>
      <c r="B707" t="n">
        <v>135</v>
      </c>
      <c r="C707" t="inlineStr">
        <is>
          <t xml:space="preserve">CONCLUIDO	</t>
        </is>
      </c>
      <c r="D707" t="n">
        <v>13.8462</v>
      </c>
      <c r="E707" t="n">
        <v>7.22</v>
      </c>
      <c r="F707" t="n">
        <v>4.12</v>
      </c>
      <c r="G707" t="n">
        <v>49.4</v>
      </c>
      <c r="H707" t="n">
        <v>0.78</v>
      </c>
      <c r="I707" t="n">
        <v>5</v>
      </c>
      <c r="J707" t="n">
        <v>285.56</v>
      </c>
      <c r="K707" t="n">
        <v>59.89</v>
      </c>
      <c r="L707" t="n">
        <v>12.5</v>
      </c>
      <c r="M707" t="n">
        <v>3</v>
      </c>
      <c r="N707" t="n">
        <v>78.17</v>
      </c>
      <c r="O707" t="n">
        <v>35453.26</v>
      </c>
      <c r="P707" t="n">
        <v>64.22</v>
      </c>
      <c r="Q707" t="n">
        <v>203.56</v>
      </c>
      <c r="R707" t="n">
        <v>16.41</v>
      </c>
      <c r="S707" t="n">
        <v>13.05</v>
      </c>
      <c r="T707" t="n">
        <v>1385.22</v>
      </c>
      <c r="U707" t="n">
        <v>0.8</v>
      </c>
      <c r="V707" t="n">
        <v>0.91</v>
      </c>
      <c r="W707" t="n">
        <v>0.06</v>
      </c>
      <c r="X707" t="n">
        <v>0.08</v>
      </c>
      <c r="Y707" t="n">
        <v>1</v>
      </c>
      <c r="Z707" t="n">
        <v>10</v>
      </c>
    </row>
    <row r="708">
      <c r="A708" t="n">
        <v>47</v>
      </c>
      <c r="B708" t="n">
        <v>135</v>
      </c>
      <c r="C708" t="inlineStr">
        <is>
          <t xml:space="preserve">CONCLUIDO	</t>
        </is>
      </c>
      <c r="D708" t="n">
        <v>13.844</v>
      </c>
      <c r="E708" t="n">
        <v>7.22</v>
      </c>
      <c r="F708" t="n">
        <v>4.12</v>
      </c>
      <c r="G708" t="n">
        <v>49.41</v>
      </c>
      <c r="H708" t="n">
        <v>0.79</v>
      </c>
      <c r="I708" t="n">
        <v>5</v>
      </c>
      <c r="J708" t="n">
        <v>286.06</v>
      </c>
      <c r="K708" t="n">
        <v>59.89</v>
      </c>
      <c r="L708" t="n">
        <v>12.75</v>
      </c>
      <c r="M708" t="n">
        <v>3</v>
      </c>
      <c r="N708" t="n">
        <v>78.42</v>
      </c>
      <c r="O708" t="n">
        <v>35515.1</v>
      </c>
      <c r="P708" t="n">
        <v>64.26000000000001</v>
      </c>
      <c r="Q708" t="n">
        <v>203.56</v>
      </c>
      <c r="R708" t="n">
        <v>16.38</v>
      </c>
      <c r="S708" t="n">
        <v>13.05</v>
      </c>
      <c r="T708" t="n">
        <v>1368.57</v>
      </c>
      <c r="U708" t="n">
        <v>0.8</v>
      </c>
      <c r="V708" t="n">
        <v>0.91</v>
      </c>
      <c r="W708" t="n">
        <v>0.06</v>
      </c>
      <c r="X708" t="n">
        <v>0.08</v>
      </c>
      <c r="Y708" t="n">
        <v>1</v>
      </c>
      <c r="Z708" t="n">
        <v>10</v>
      </c>
    </row>
    <row r="709">
      <c r="A709" t="n">
        <v>48</v>
      </c>
      <c r="B709" t="n">
        <v>135</v>
      </c>
      <c r="C709" t="inlineStr">
        <is>
          <t xml:space="preserve">CONCLUIDO	</t>
        </is>
      </c>
      <c r="D709" t="n">
        <v>13.8632</v>
      </c>
      <c r="E709" t="n">
        <v>7.21</v>
      </c>
      <c r="F709" t="n">
        <v>4.11</v>
      </c>
      <c r="G709" t="n">
        <v>49.29</v>
      </c>
      <c r="H709" t="n">
        <v>0.8100000000000001</v>
      </c>
      <c r="I709" t="n">
        <v>5</v>
      </c>
      <c r="J709" t="n">
        <v>286.56</v>
      </c>
      <c r="K709" t="n">
        <v>59.89</v>
      </c>
      <c r="L709" t="n">
        <v>13</v>
      </c>
      <c r="M709" t="n">
        <v>3</v>
      </c>
      <c r="N709" t="n">
        <v>78.68000000000001</v>
      </c>
      <c r="O709" t="n">
        <v>35577.18</v>
      </c>
      <c r="P709" t="n">
        <v>63.97</v>
      </c>
      <c r="Q709" t="n">
        <v>203.56</v>
      </c>
      <c r="R709" t="n">
        <v>15.99</v>
      </c>
      <c r="S709" t="n">
        <v>13.05</v>
      </c>
      <c r="T709" t="n">
        <v>1175.57</v>
      </c>
      <c r="U709" t="n">
        <v>0.82</v>
      </c>
      <c r="V709" t="n">
        <v>0.91</v>
      </c>
      <c r="W709" t="n">
        <v>0.06</v>
      </c>
      <c r="X709" t="n">
        <v>0.07000000000000001</v>
      </c>
      <c r="Y709" t="n">
        <v>1</v>
      </c>
      <c r="Z709" t="n">
        <v>10</v>
      </c>
    </row>
    <row r="710">
      <c r="A710" t="n">
        <v>49</v>
      </c>
      <c r="B710" t="n">
        <v>135</v>
      </c>
      <c r="C710" t="inlineStr">
        <is>
          <t xml:space="preserve">CONCLUIDO	</t>
        </is>
      </c>
      <c r="D710" t="n">
        <v>13.8728</v>
      </c>
      <c r="E710" t="n">
        <v>7.21</v>
      </c>
      <c r="F710" t="n">
        <v>4.1</v>
      </c>
      <c r="G710" t="n">
        <v>49.23</v>
      </c>
      <c r="H710" t="n">
        <v>0.82</v>
      </c>
      <c r="I710" t="n">
        <v>5</v>
      </c>
      <c r="J710" t="n">
        <v>287.07</v>
      </c>
      <c r="K710" t="n">
        <v>59.89</v>
      </c>
      <c r="L710" t="n">
        <v>13.25</v>
      </c>
      <c r="M710" t="n">
        <v>3</v>
      </c>
      <c r="N710" t="n">
        <v>78.93000000000001</v>
      </c>
      <c r="O710" t="n">
        <v>35639.23</v>
      </c>
      <c r="P710" t="n">
        <v>63.77</v>
      </c>
      <c r="Q710" t="n">
        <v>203.56</v>
      </c>
      <c r="R710" t="n">
        <v>15.97</v>
      </c>
      <c r="S710" t="n">
        <v>13.05</v>
      </c>
      <c r="T710" t="n">
        <v>1166.54</v>
      </c>
      <c r="U710" t="n">
        <v>0.82</v>
      </c>
      <c r="V710" t="n">
        <v>0.91</v>
      </c>
      <c r="W710" t="n">
        <v>0.06</v>
      </c>
      <c r="X710" t="n">
        <v>0.06</v>
      </c>
      <c r="Y710" t="n">
        <v>1</v>
      </c>
      <c r="Z710" t="n">
        <v>10</v>
      </c>
    </row>
    <row r="711">
      <c r="A711" t="n">
        <v>50</v>
      </c>
      <c r="B711" t="n">
        <v>135</v>
      </c>
      <c r="C711" t="inlineStr">
        <is>
          <t xml:space="preserve">CONCLUIDO	</t>
        </is>
      </c>
      <c r="D711" t="n">
        <v>13.8467</v>
      </c>
      <c r="E711" t="n">
        <v>7.22</v>
      </c>
      <c r="F711" t="n">
        <v>4.12</v>
      </c>
      <c r="G711" t="n">
        <v>49.39</v>
      </c>
      <c r="H711" t="n">
        <v>0.84</v>
      </c>
      <c r="I711" t="n">
        <v>5</v>
      </c>
      <c r="J711" t="n">
        <v>287.57</v>
      </c>
      <c r="K711" t="n">
        <v>59.89</v>
      </c>
      <c r="L711" t="n">
        <v>13.5</v>
      </c>
      <c r="M711" t="n">
        <v>3</v>
      </c>
      <c r="N711" t="n">
        <v>79.18000000000001</v>
      </c>
      <c r="O711" t="n">
        <v>35701.38</v>
      </c>
      <c r="P711" t="n">
        <v>63.87</v>
      </c>
      <c r="Q711" t="n">
        <v>203.57</v>
      </c>
      <c r="R711" t="n">
        <v>16.4</v>
      </c>
      <c r="S711" t="n">
        <v>13.05</v>
      </c>
      <c r="T711" t="n">
        <v>1381.03</v>
      </c>
      <c r="U711" t="n">
        <v>0.8</v>
      </c>
      <c r="V711" t="n">
        <v>0.91</v>
      </c>
      <c r="W711" t="n">
        <v>0.06</v>
      </c>
      <c r="X711" t="n">
        <v>0.08</v>
      </c>
      <c r="Y711" t="n">
        <v>1</v>
      </c>
      <c r="Z711" t="n">
        <v>10</v>
      </c>
    </row>
    <row r="712">
      <c r="A712" t="n">
        <v>51</v>
      </c>
      <c r="B712" t="n">
        <v>135</v>
      </c>
      <c r="C712" t="inlineStr">
        <is>
          <t xml:space="preserve">CONCLUIDO	</t>
        </is>
      </c>
      <c r="D712" t="n">
        <v>13.8206</v>
      </c>
      <c r="E712" t="n">
        <v>7.24</v>
      </c>
      <c r="F712" t="n">
        <v>4.13</v>
      </c>
      <c r="G712" t="n">
        <v>49.56</v>
      </c>
      <c r="H712" t="n">
        <v>0.85</v>
      </c>
      <c r="I712" t="n">
        <v>5</v>
      </c>
      <c r="J712" t="n">
        <v>288.08</v>
      </c>
      <c r="K712" t="n">
        <v>59.89</v>
      </c>
      <c r="L712" t="n">
        <v>13.75</v>
      </c>
      <c r="M712" t="n">
        <v>3</v>
      </c>
      <c r="N712" t="n">
        <v>79.44</v>
      </c>
      <c r="O712" t="n">
        <v>35763.64</v>
      </c>
      <c r="P712" t="n">
        <v>63.84</v>
      </c>
      <c r="Q712" t="n">
        <v>203.56</v>
      </c>
      <c r="R712" t="n">
        <v>16.89</v>
      </c>
      <c r="S712" t="n">
        <v>13.05</v>
      </c>
      <c r="T712" t="n">
        <v>1623.21</v>
      </c>
      <c r="U712" t="n">
        <v>0.77</v>
      </c>
      <c r="V712" t="n">
        <v>0.9</v>
      </c>
      <c r="W712" t="n">
        <v>0.06</v>
      </c>
      <c r="X712" t="n">
        <v>0.09</v>
      </c>
      <c r="Y712" t="n">
        <v>1</v>
      </c>
      <c r="Z712" t="n">
        <v>10</v>
      </c>
    </row>
    <row r="713">
      <c r="A713" t="n">
        <v>52</v>
      </c>
      <c r="B713" t="n">
        <v>135</v>
      </c>
      <c r="C713" t="inlineStr">
        <is>
          <t xml:space="preserve">CONCLUIDO	</t>
        </is>
      </c>
      <c r="D713" t="n">
        <v>13.8323</v>
      </c>
      <c r="E713" t="n">
        <v>7.23</v>
      </c>
      <c r="F713" t="n">
        <v>4.12</v>
      </c>
      <c r="G713" t="n">
        <v>49.48</v>
      </c>
      <c r="H713" t="n">
        <v>0.86</v>
      </c>
      <c r="I713" t="n">
        <v>5</v>
      </c>
      <c r="J713" t="n">
        <v>288.58</v>
      </c>
      <c r="K713" t="n">
        <v>59.89</v>
      </c>
      <c r="L713" t="n">
        <v>14</v>
      </c>
      <c r="M713" t="n">
        <v>3</v>
      </c>
      <c r="N713" t="n">
        <v>79.69</v>
      </c>
      <c r="O713" t="n">
        <v>35826</v>
      </c>
      <c r="P713" t="n">
        <v>63.61</v>
      </c>
      <c r="Q713" t="n">
        <v>203.6</v>
      </c>
      <c r="R713" t="n">
        <v>16.6</v>
      </c>
      <c r="S713" t="n">
        <v>13.05</v>
      </c>
      <c r="T713" t="n">
        <v>1481.45</v>
      </c>
      <c r="U713" t="n">
        <v>0.79</v>
      </c>
      <c r="V713" t="n">
        <v>0.91</v>
      </c>
      <c r="W713" t="n">
        <v>0.06</v>
      </c>
      <c r="X713" t="n">
        <v>0.08</v>
      </c>
      <c r="Y713" t="n">
        <v>1</v>
      </c>
      <c r="Z713" t="n">
        <v>10</v>
      </c>
    </row>
    <row r="714">
      <c r="A714" t="n">
        <v>53</v>
      </c>
      <c r="B714" t="n">
        <v>135</v>
      </c>
      <c r="C714" t="inlineStr">
        <is>
          <t xml:space="preserve">CONCLUIDO	</t>
        </is>
      </c>
      <c r="D714" t="n">
        <v>13.8323</v>
      </c>
      <c r="E714" t="n">
        <v>7.23</v>
      </c>
      <c r="F714" t="n">
        <v>4.12</v>
      </c>
      <c r="G714" t="n">
        <v>49.48</v>
      </c>
      <c r="H714" t="n">
        <v>0.88</v>
      </c>
      <c r="I714" t="n">
        <v>5</v>
      </c>
      <c r="J714" t="n">
        <v>289.09</v>
      </c>
      <c r="K714" t="n">
        <v>59.89</v>
      </c>
      <c r="L714" t="n">
        <v>14.25</v>
      </c>
      <c r="M714" t="n">
        <v>3</v>
      </c>
      <c r="N714" t="n">
        <v>79.95</v>
      </c>
      <c r="O714" t="n">
        <v>35888.47</v>
      </c>
      <c r="P714" t="n">
        <v>63.3</v>
      </c>
      <c r="Q714" t="n">
        <v>203.56</v>
      </c>
      <c r="R714" t="n">
        <v>16.67</v>
      </c>
      <c r="S714" t="n">
        <v>13.05</v>
      </c>
      <c r="T714" t="n">
        <v>1515.42</v>
      </c>
      <c r="U714" t="n">
        <v>0.78</v>
      </c>
      <c r="V714" t="n">
        <v>0.91</v>
      </c>
      <c r="W714" t="n">
        <v>0.06</v>
      </c>
      <c r="X714" t="n">
        <v>0.08</v>
      </c>
      <c r="Y714" t="n">
        <v>1</v>
      </c>
      <c r="Z714" t="n">
        <v>10</v>
      </c>
    </row>
    <row r="715">
      <c r="A715" t="n">
        <v>54</v>
      </c>
      <c r="B715" t="n">
        <v>135</v>
      </c>
      <c r="C715" t="inlineStr">
        <is>
          <t xml:space="preserve">CONCLUIDO	</t>
        </is>
      </c>
      <c r="D715" t="n">
        <v>13.8206</v>
      </c>
      <c r="E715" t="n">
        <v>7.24</v>
      </c>
      <c r="F715" t="n">
        <v>4.13</v>
      </c>
      <c r="G715" t="n">
        <v>49.56</v>
      </c>
      <c r="H715" t="n">
        <v>0.89</v>
      </c>
      <c r="I715" t="n">
        <v>5</v>
      </c>
      <c r="J715" t="n">
        <v>289.6</v>
      </c>
      <c r="K715" t="n">
        <v>59.89</v>
      </c>
      <c r="L715" t="n">
        <v>14.5</v>
      </c>
      <c r="M715" t="n">
        <v>3</v>
      </c>
      <c r="N715" t="n">
        <v>80.20999999999999</v>
      </c>
      <c r="O715" t="n">
        <v>35951.04</v>
      </c>
      <c r="P715" t="n">
        <v>63.16</v>
      </c>
      <c r="Q715" t="n">
        <v>203.58</v>
      </c>
      <c r="R715" t="n">
        <v>16.83</v>
      </c>
      <c r="S715" t="n">
        <v>13.05</v>
      </c>
      <c r="T715" t="n">
        <v>1597.19</v>
      </c>
      <c r="U715" t="n">
        <v>0.78</v>
      </c>
      <c r="V715" t="n">
        <v>0.9</v>
      </c>
      <c r="W715" t="n">
        <v>0.06</v>
      </c>
      <c r="X715" t="n">
        <v>0.09</v>
      </c>
      <c r="Y715" t="n">
        <v>1</v>
      </c>
      <c r="Z715" t="n">
        <v>10</v>
      </c>
    </row>
    <row r="716">
      <c r="A716" t="n">
        <v>55</v>
      </c>
      <c r="B716" t="n">
        <v>135</v>
      </c>
      <c r="C716" t="inlineStr">
        <is>
          <t xml:space="preserve">CONCLUIDO	</t>
        </is>
      </c>
      <c r="D716" t="n">
        <v>13.8329</v>
      </c>
      <c r="E716" t="n">
        <v>7.23</v>
      </c>
      <c r="F716" t="n">
        <v>4.12</v>
      </c>
      <c r="G716" t="n">
        <v>49.48</v>
      </c>
      <c r="H716" t="n">
        <v>0.91</v>
      </c>
      <c r="I716" t="n">
        <v>5</v>
      </c>
      <c r="J716" t="n">
        <v>290.1</v>
      </c>
      <c r="K716" t="n">
        <v>59.89</v>
      </c>
      <c r="L716" t="n">
        <v>14.75</v>
      </c>
      <c r="M716" t="n">
        <v>3</v>
      </c>
      <c r="N716" t="n">
        <v>80.47</v>
      </c>
      <c r="O716" t="n">
        <v>36013.72</v>
      </c>
      <c r="P716" t="n">
        <v>62.91</v>
      </c>
      <c r="Q716" t="n">
        <v>203.56</v>
      </c>
      <c r="R716" t="n">
        <v>16.6</v>
      </c>
      <c r="S716" t="n">
        <v>13.05</v>
      </c>
      <c r="T716" t="n">
        <v>1480.62</v>
      </c>
      <c r="U716" t="n">
        <v>0.79</v>
      </c>
      <c r="V716" t="n">
        <v>0.91</v>
      </c>
      <c r="W716" t="n">
        <v>0.06</v>
      </c>
      <c r="X716" t="n">
        <v>0.08</v>
      </c>
      <c r="Y716" t="n">
        <v>1</v>
      </c>
      <c r="Z716" t="n">
        <v>10</v>
      </c>
    </row>
    <row r="717">
      <c r="A717" t="n">
        <v>56</v>
      </c>
      <c r="B717" t="n">
        <v>135</v>
      </c>
      <c r="C717" t="inlineStr">
        <is>
          <t xml:space="preserve">CONCLUIDO	</t>
        </is>
      </c>
      <c r="D717" t="n">
        <v>13.9833</v>
      </c>
      <c r="E717" t="n">
        <v>7.15</v>
      </c>
      <c r="F717" t="n">
        <v>4.1</v>
      </c>
      <c r="G717" t="n">
        <v>61.44</v>
      </c>
      <c r="H717" t="n">
        <v>0.92</v>
      </c>
      <c r="I717" t="n">
        <v>4</v>
      </c>
      <c r="J717" t="n">
        <v>290.61</v>
      </c>
      <c r="K717" t="n">
        <v>59.89</v>
      </c>
      <c r="L717" t="n">
        <v>15</v>
      </c>
      <c r="M717" t="n">
        <v>2</v>
      </c>
      <c r="N717" t="n">
        <v>80.73</v>
      </c>
      <c r="O717" t="n">
        <v>36076.5</v>
      </c>
      <c r="P717" t="n">
        <v>62.26</v>
      </c>
      <c r="Q717" t="n">
        <v>203.56</v>
      </c>
      <c r="R717" t="n">
        <v>15.69</v>
      </c>
      <c r="S717" t="n">
        <v>13.05</v>
      </c>
      <c r="T717" t="n">
        <v>1030.08</v>
      </c>
      <c r="U717" t="n">
        <v>0.83</v>
      </c>
      <c r="V717" t="n">
        <v>0.91</v>
      </c>
      <c r="W717" t="n">
        <v>0.06</v>
      </c>
      <c r="X717" t="n">
        <v>0.06</v>
      </c>
      <c r="Y717" t="n">
        <v>1</v>
      </c>
      <c r="Z717" t="n">
        <v>10</v>
      </c>
    </row>
    <row r="718">
      <c r="A718" t="n">
        <v>57</v>
      </c>
      <c r="B718" t="n">
        <v>135</v>
      </c>
      <c r="C718" t="inlineStr">
        <is>
          <t xml:space="preserve">CONCLUIDO	</t>
        </is>
      </c>
      <c r="D718" t="n">
        <v>14.004</v>
      </c>
      <c r="E718" t="n">
        <v>7.14</v>
      </c>
      <c r="F718" t="n">
        <v>4.09</v>
      </c>
      <c r="G718" t="n">
        <v>61.28</v>
      </c>
      <c r="H718" t="n">
        <v>0.93</v>
      </c>
      <c r="I718" t="n">
        <v>4</v>
      </c>
      <c r="J718" t="n">
        <v>291.12</v>
      </c>
      <c r="K718" t="n">
        <v>59.89</v>
      </c>
      <c r="L718" t="n">
        <v>15.25</v>
      </c>
      <c r="M718" t="n">
        <v>2</v>
      </c>
      <c r="N718" t="n">
        <v>80.98999999999999</v>
      </c>
      <c r="O718" t="n">
        <v>36139.39</v>
      </c>
      <c r="P718" t="n">
        <v>62.07</v>
      </c>
      <c r="Q718" t="n">
        <v>203.56</v>
      </c>
      <c r="R718" t="n">
        <v>15.33</v>
      </c>
      <c r="S718" t="n">
        <v>13.05</v>
      </c>
      <c r="T718" t="n">
        <v>849.08</v>
      </c>
      <c r="U718" t="n">
        <v>0.85</v>
      </c>
      <c r="V718" t="n">
        <v>0.91</v>
      </c>
      <c r="W718" t="n">
        <v>0.06</v>
      </c>
      <c r="X718" t="n">
        <v>0.05</v>
      </c>
      <c r="Y718" t="n">
        <v>1</v>
      </c>
      <c r="Z718" t="n">
        <v>10</v>
      </c>
    </row>
    <row r="719">
      <c r="A719" t="n">
        <v>58</v>
      </c>
      <c r="B719" t="n">
        <v>135</v>
      </c>
      <c r="C719" t="inlineStr">
        <is>
          <t xml:space="preserve">CONCLUIDO	</t>
        </is>
      </c>
      <c r="D719" t="n">
        <v>14.0078</v>
      </c>
      <c r="E719" t="n">
        <v>7.14</v>
      </c>
      <c r="F719" t="n">
        <v>4.08</v>
      </c>
      <c r="G719" t="n">
        <v>61.25</v>
      </c>
      <c r="H719" t="n">
        <v>0.95</v>
      </c>
      <c r="I719" t="n">
        <v>4</v>
      </c>
      <c r="J719" t="n">
        <v>291.63</v>
      </c>
      <c r="K719" t="n">
        <v>59.89</v>
      </c>
      <c r="L719" t="n">
        <v>15.5</v>
      </c>
      <c r="M719" t="n">
        <v>2</v>
      </c>
      <c r="N719" t="n">
        <v>81.25</v>
      </c>
      <c r="O719" t="n">
        <v>36202.38</v>
      </c>
      <c r="P719" t="n">
        <v>62.01</v>
      </c>
      <c r="Q719" t="n">
        <v>203.56</v>
      </c>
      <c r="R719" t="n">
        <v>15.35</v>
      </c>
      <c r="S719" t="n">
        <v>13.05</v>
      </c>
      <c r="T719" t="n">
        <v>857.53</v>
      </c>
      <c r="U719" t="n">
        <v>0.85</v>
      </c>
      <c r="V719" t="n">
        <v>0.91</v>
      </c>
      <c r="W719" t="n">
        <v>0.06</v>
      </c>
      <c r="X719" t="n">
        <v>0.04</v>
      </c>
      <c r="Y719" t="n">
        <v>1</v>
      </c>
      <c r="Z719" t="n">
        <v>10</v>
      </c>
    </row>
    <row r="720">
      <c r="A720" t="n">
        <v>59</v>
      </c>
      <c r="B720" t="n">
        <v>135</v>
      </c>
      <c r="C720" t="inlineStr">
        <is>
          <t xml:space="preserve">CONCLUIDO	</t>
        </is>
      </c>
      <c r="D720" t="n">
        <v>13.9936</v>
      </c>
      <c r="E720" t="n">
        <v>7.15</v>
      </c>
      <c r="F720" t="n">
        <v>4.09</v>
      </c>
      <c r="G720" t="n">
        <v>61.36</v>
      </c>
      <c r="H720" t="n">
        <v>0.96</v>
      </c>
      <c r="I720" t="n">
        <v>4</v>
      </c>
      <c r="J720" t="n">
        <v>292.15</v>
      </c>
      <c r="K720" t="n">
        <v>59.89</v>
      </c>
      <c r="L720" t="n">
        <v>15.75</v>
      </c>
      <c r="M720" t="n">
        <v>2</v>
      </c>
      <c r="N720" t="n">
        <v>81.51000000000001</v>
      </c>
      <c r="O720" t="n">
        <v>36265.48</v>
      </c>
      <c r="P720" t="n">
        <v>62.07</v>
      </c>
      <c r="Q720" t="n">
        <v>203.56</v>
      </c>
      <c r="R720" t="n">
        <v>15.58</v>
      </c>
      <c r="S720" t="n">
        <v>13.05</v>
      </c>
      <c r="T720" t="n">
        <v>976.91</v>
      </c>
      <c r="U720" t="n">
        <v>0.84</v>
      </c>
      <c r="V720" t="n">
        <v>0.91</v>
      </c>
      <c r="W720" t="n">
        <v>0.06</v>
      </c>
      <c r="X720" t="n">
        <v>0.05</v>
      </c>
      <c r="Y720" t="n">
        <v>1</v>
      </c>
      <c r="Z720" t="n">
        <v>10</v>
      </c>
    </row>
    <row r="721">
      <c r="A721" t="n">
        <v>60</v>
      </c>
      <c r="B721" t="n">
        <v>135</v>
      </c>
      <c r="C721" t="inlineStr">
        <is>
          <t xml:space="preserve">CONCLUIDO	</t>
        </is>
      </c>
      <c r="D721" t="n">
        <v>13.9762</v>
      </c>
      <c r="E721" t="n">
        <v>7.16</v>
      </c>
      <c r="F721" t="n">
        <v>4.1</v>
      </c>
      <c r="G721" t="n">
        <v>61.5</v>
      </c>
      <c r="H721" t="n">
        <v>0.97</v>
      </c>
      <c r="I721" t="n">
        <v>4</v>
      </c>
      <c r="J721" t="n">
        <v>292.66</v>
      </c>
      <c r="K721" t="n">
        <v>59.89</v>
      </c>
      <c r="L721" t="n">
        <v>16</v>
      </c>
      <c r="M721" t="n">
        <v>2</v>
      </c>
      <c r="N721" t="n">
        <v>81.77</v>
      </c>
      <c r="O721" t="n">
        <v>36328.69</v>
      </c>
      <c r="P721" t="n">
        <v>62.19</v>
      </c>
      <c r="Q721" t="n">
        <v>203.56</v>
      </c>
      <c r="R721" t="n">
        <v>15.95</v>
      </c>
      <c r="S721" t="n">
        <v>13.05</v>
      </c>
      <c r="T721" t="n">
        <v>1158.56</v>
      </c>
      <c r="U721" t="n">
        <v>0.82</v>
      </c>
      <c r="V721" t="n">
        <v>0.91</v>
      </c>
      <c r="W721" t="n">
        <v>0.06</v>
      </c>
      <c r="X721" t="n">
        <v>0.06</v>
      </c>
      <c r="Y721" t="n">
        <v>1</v>
      </c>
      <c r="Z721" t="n">
        <v>10</v>
      </c>
    </row>
    <row r="722">
      <c r="A722" t="n">
        <v>61</v>
      </c>
      <c r="B722" t="n">
        <v>135</v>
      </c>
      <c r="C722" t="inlineStr">
        <is>
          <t xml:space="preserve">CONCLUIDO	</t>
        </is>
      </c>
      <c r="D722" t="n">
        <v>13.9784</v>
      </c>
      <c r="E722" t="n">
        <v>7.15</v>
      </c>
      <c r="F722" t="n">
        <v>4.1</v>
      </c>
      <c r="G722" t="n">
        <v>61.48</v>
      </c>
      <c r="H722" t="n">
        <v>0.99</v>
      </c>
      <c r="I722" t="n">
        <v>4</v>
      </c>
      <c r="J722" t="n">
        <v>293.17</v>
      </c>
      <c r="K722" t="n">
        <v>59.89</v>
      </c>
      <c r="L722" t="n">
        <v>16.25</v>
      </c>
      <c r="M722" t="n">
        <v>2</v>
      </c>
      <c r="N722" t="n">
        <v>82.03</v>
      </c>
      <c r="O722" t="n">
        <v>36392.01</v>
      </c>
      <c r="P722" t="n">
        <v>62.13</v>
      </c>
      <c r="Q722" t="n">
        <v>203.56</v>
      </c>
      <c r="R722" t="n">
        <v>15.85</v>
      </c>
      <c r="S722" t="n">
        <v>13.05</v>
      </c>
      <c r="T722" t="n">
        <v>1107.71</v>
      </c>
      <c r="U722" t="n">
        <v>0.82</v>
      </c>
      <c r="V722" t="n">
        <v>0.91</v>
      </c>
      <c r="W722" t="n">
        <v>0.06</v>
      </c>
      <c r="X722" t="n">
        <v>0.06</v>
      </c>
      <c r="Y722" t="n">
        <v>1</v>
      </c>
      <c r="Z722" t="n">
        <v>10</v>
      </c>
    </row>
    <row r="723">
      <c r="A723" t="n">
        <v>62</v>
      </c>
      <c r="B723" t="n">
        <v>135</v>
      </c>
      <c r="C723" t="inlineStr">
        <is>
          <t xml:space="preserve">CONCLUIDO	</t>
        </is>
      </c>
      <c r="D723" t="n">
        <v>13.9773</v>
      </c>
      <c r="E723" t="n">
        <v>7.15</v>
      </c>
      <c r="F723" t="n">
        <v>4.1</v>
      </c>
      <c r="G723" t="n">
        <v>61.49</v>
      </c>
      <c r="H723" t="n">
        <v>1</v>
      </c>
      <c r="I723" t="n">
        <v>4</v>
      </c>
      <c r="J723" t="n">
        <v>293.69</v>
      </c>
      <c r="K723" t="n">
        <v>59.89</v>
      </c>
      <c r="L723" t="n">
        <v>16.5</v>
      </c>
      <c r="M723" t="n">
        <v>2</v>
      </c>
      <c r="N723" t="n">
        <v>82.3</v>
      </c>
      <c r="O723" t="n">
        <v>36455.44</v>
      </c>
      <c r="P723" t="n">
        <v>62.06</v>
      </c>
      <c r="Q723" t="n">
        <v>203.56</v>
      </c>
      <c r="R723" t="n">
        <v>15.87</v>
      </c>
      <c r="S723" t="n">
        <v>13.05</v>
      </c>
      <c r="T723" t="n">
        <v>1117.93</v>
      </c>
      <c r="U723" t="n">
        <v>0.82</v>
      </c>
      <c r="V723" t="n">
        <v>0.91</v>
      </c>
      <c r="W723" t="n">
        <v>0.06</v>
      </c>
      <c r="X723" t="n">
        <v>0.06</v>
      </c>
      <c r="Y723" t="n">
        <v>1</v>
      </c>
      <c r="Z723" t="n">
        <v>10</v>
      </c>
    </row>
    <row r="724">
      <c r="A724" t="n">
        <v>63</v>
      </c>
      <c r="B724" t="n">
        <v>135</v>
      </c>
      <c r="C724" t="inlineStr">
        <is>
          <t xml:space="preserve">CONCLUIDO	</t>
        </is>
      </c>
      <c r="D724" t="n">
        <v>13.9773</v>
      </c>
      <c r="E724" t="n">
        <v>7.15</v>
      </c>
      <c r="F724" t="n">
        <v>4.1</v>
      </c>
      <c r="G724" t="n">
        <v>61.49</v>
      </c>
      <c r="H724" t="n">
        <v>1.01</v>
      </c>
      <c r="I724" t="n">
        <v>4</v>
      </c>
      <c r="J724" t="n">
        <v>294.2</v>
      </c>
      <c r="K724" t="n">
        <v>59.89</v>
      </c>
      <c r="L724" t="n">
        <v>16.75</v>
      </c>
      <c r="M724" t="n">
        <v>2</v>
      </c>
      <c r="N724" t="n">
        <v>82.56</v>
      </c>
      <c r="O724" t="n">
        <v>36518.97</v>
      </c>
      <c r="P724" t="n">
        <v>61.96</v>
      </c>
      <c r="Q724" t="n">
        <v>203.56</v>
      </c>
      <c r="R724" t="n">
        <v>15.88</v>
      </c>
      <c r="S724" t="n">
        <v>13.05</v>
      </c>
      <c r="T724" t="n">
        <v>1125.64</v>
      </c>
      <c r="U724" t="n">
        <v>0.82</v>
      </c>
      <c r="V724" t="n">
        <v>0.91</v>
      </c>
      <c r="W724" t="n">
        <v>0.06</v>
      </c>
      <c r="X724" t="n">
        <v>0.06</v>
      </c>
      <c r="Y724" t="n">
        <v>1</v>
      </c>
      <c r="Z724" t="n">
        <v>10</v>
      </c>
    </row>
    <row r="725">
      <c r="A725" t="n">
        <v>64</v>
      </c>
      <c r="B725" t="n">
        <v>135</v>
      </c>
      <c r="C725" t="inlineStr">
        <is>
          <t xml:space="preserve">CONCLUIDO	</t>
        </is>
      </c>
      <c r="D725" t="n">
        <v>13.9741</v>
      </c>
      <c r="E725" t="n">
        <v>7.16</v>
      </c>
      <c r="F725" t="n">
        <v>4.1</v>
      </c>
      <c r="G725" t="n">
        <v>61.51</v>
      </c>
      <c r="H725" t="n">
        <v>1.03</v>
      </c>
      <c r="I725" t="n">
        <v>4</v>
      </c>
      <c r="J725" t="n">
        <v>294.72</v>
      </c>
      <c r="K725" t="n">
        <v>59.89</v>
      </c>
      <c r="L725" t="n">
        <v>17</v>
      </c>
      <c r="M725" t="n">
        <v>2</v>
      </c>
      <c r="N725" t="n">
        <v>82.83</v>
      </c>
      <c r="O725" t="n">
        <v>36582.62</v>
      </c>
      <c r="P725" t="n">
        <v>62</v>
      </c>
      <c r="Q725" t="n">
        <v>203.56</v>
      </c>
      <c r="R725" t="n">
        <v>15.89</v>
      </c>
      <c r="S725" t="n">
        <v>13.05</v>
      </c>
      <c r="T725" t="n">
        <v>1132.01</v>
      </c>
      <c r="U725" t="n">
        <v>0.82</v>
      </c>
      <c r="V725" t="n">
        <v>0.91</v>
      </c>
      <c r="W725" t="n">
        <v>0.06</v>
      </c>
      <c r="X725" t="n">
        <v>0.06</v>
      </c>
      <c r="Y725" t="n">
        <v>1</v>
      </c>
      <c r="Z725" t="n">
        <v>10</v>
      </c>
    </row>
    <row r="726">
      <c r="A726" t="n">
        <v>65</v>
      </c>
      <c r="B726" t="n">
        <v>135</v>
      </c>
      <c r="C726" t="inlineStr">
        <is>
          <t xml:space="preserve">CONCLUIDO	</t>
        </is>
      </c>
      <c r="D726" t="n">
        <v>13.9811</v>
      </c>
      <c r="E726" t="n">
        <v>7.15</v>
      </c>
      <c r="F726" t="n">
        <v>4.1</v>
      </c>
      <c r="G726" t="n">
        <v>61.46</v>
      </c>
      <c r="H726" t="n">
        <v>1.04</v>
      </c>
      <c r="I726" t="n">
        <v>4</v>
      </c>
      <c r="J726" t="n">
        <v>295.23</v>
      </c>
      <c r="K726" t="n">
        <v>59.89</v>
      </c>
      <c r="L726" t="n">
        <v>17.25</v>
      </c>
      <c r="M726" t="n">
        <v>2</v>
      </c>
      <c r="N726" t="n">
        <v>83.09999999999999</v>
      </c>
      <c r="O726" t="n">
        <v>36646.38</v>
      </c>
      <c r="P726" t="n">
        <v>61.86</v>
      </c>
      <c r="Q726" t="n">
        <v>203.56</v>
      </c>
      <c r="R726" t="n">
        <v>15.74</v>
      </c>
      <c r="S726" t="n">
        <v>13.05</v>
      </c>
      <c r="T726" t="n">
        <v>1052.94</v>
      </c>
      <c r="U726" t="n">
        <v>0.83</v>
      </c>
      <c r="V726" t="n">
        <v>0.91</v>
      </c>
      <c r="W726" t="n">
        <v>0.06</v>
      </c>
      <c r="X726" t="n">
        <v>0.06</v>
      </c>
      <c r="Y726" t="n">
        <v>1</v>
      </c>
      <c r="Z726" t="n">
        <v>10</v>
      </c>
    </row>
    <row r="727">
      <c r="A727" t="n">
        <v>66</v>
      </c>
      <c r="B727" t="n">
        <v>135</v>
      </c>
      <c r="C727" t="inlineStr">
        <is>
          <t xml:space="preserve">CONCLUIDO	</t>
        </is>
      </c>
      <c r="D727" t="n">
        <v>13.9974</v>
      </c>
      <c r="E727" t="n">
        <v>7.14</v>
      </c>
      <c r="F727" t="n">
        <v>4.09</v>
      </c>
      <c r="G727" t="n">
        <v>61.33</v>
      </c>
      <c r="H727" t="n">
        <v>1.05</v>
      </c>
      <c r="I727" t="n">
        <v>4</v>
      </c>
      <c r="J727" t="n">
        <v>295.75</v>
      </c>
      <c r="K727" t="n">
        <v>59.89</v>
      </c>
      <c r="L727" t="n">
        <v>17.5</v>
      </c>
      <c r="M727" t="n">
        <v>2</v>
      </c>
      <c r="N727" t="n">
        <v>83.36</v>
      </c>
      <c r="O727" t="n">
        <v>36710.24</v>
      </c>
      <c r="P727" t="n">
        <v>61.61</v>
      </c>
      <c r="Q727" t="n">
        <v>203.56</v>
      </c>
      <c r="R727" t="n">
        <v>15.44</v>
      </c>
      <c r="S727" t="n">
        <v>13.05</v>
      </c>
      <c r="T727" t="n">
        <v>904.51</v>
      </c>
      <c r="U727" t="n">
        <v>0.85</v>
      </c>
      <c r="V727" t="n">
        <v>0.91</v>
      </c>
      <c r="W727" t="n">
        <v>0.06</v>
      </c>
      <c r="X727" t="n">
        <v>0.05</v>
      </c>
      <c r="Y727" t="n">
        <v>1</v>
      </c>
      <c r="Z727" t="n">
        <v>10</v>
      </c>
    </row>
    <row r="728">
      <c r="A728" t="n">
        <v>67</v>
      </c>
      <c r="B728" t="n">
        <v>135</v>
      </c>
      <c r="C728" t="inlineStr">
        <is>
          <t xml:space="preserve">CONCLUIDO	</t>
        </is>
      </c>
      <c r="D728" t="n">
        <v>13.9996</v>
      </c>
      <c r="E728" t="n">
        <v>7.14</v>
      </c>
      <c r="F728" t="n">
        <v>4.09</v>
      </c>
      <c r="G728" t="n">
        <v>61.32</v>
      </c>
      <c r="H728" t="n">
        <v>1.07</v>
      </c>
      <c r="I728" t="n">
        <v>4</v>
      </c>
      <c r="J728" t="n">
        <v>296.27</v>
      </c>
      <c r="K728" t="n">
        <v>59.89</v>
      </c>
      <c r="L728" t="n">
        <v>17.75</v>
      </c>
      <c r="M728" t="n">
        <v>2</v>
      </c>
      <c r="N728" t="n">
        <v>83.63</v>
      </c>
      <c r="O728" t="n">
        <v>36774.22</v>
      </c>
      <c r="P728" t="n">
        <v>61.45</v>
      </c>
      <c r="Q728" t="n">
        <v>203.56</v>
      </c>
      <c r="R728" t="n">
        <v>15.5</v>
      </c>
      <c r="S728" t="n">
        <v>13.05</v>
      </c>
      <c r="T728" t="n">
        <v>937.37</v>
      </c>
      <c r="U728" t="n">
        <v>0.84</v>
      </c>
      <c r="V728" t="n">
        <v>0.91</v>
      </c>
      <c r="W728" t="n">
        <v>0.06</v>
      </c>
      <c r="X728" t="n">
        <v>0.05</v>
      </c>
      <c r="Y728" t="n">
        <v>1</v>
      </c>
      <c r="Z728" t="n">
        <v>10</v>
      </c>
    </row>
    <row r="729">
      <c r="A729" t="n">
        <v>68</v>
      </c>
      <c r="B729" t="n">
        <v>135</v>
      </c>
      <c r="C729" t="inlineStr">
        <is>
          <t xml:space="preserve">CONCLUIDO	</t>
        </is>
      </c>
      <c r="D729" t="n">
        <v>13.9849</v>
      </c>
      <c r="E729" t="n">
        <v>7.15</v>
      </c>
      <c r="F729" t="n">
        <v>4.1</v>
      </c>
      <c r="G729" t="n">
        <v>61.43</v>
      </c>
      <c r="H729" t="n">
        <v>1.08</v>
      </c>
      <c r="I729" t="n">
        <v>4</v>
      </c>
      <c r="J729" t="n">
        <v>296.79</v>
      </c>
      <c r="K729" t="n">
        <v>59.89</v>
      </c>
      <c r="L729" t="n">
        <v>18</v>
      </c>
      <c r="M729" t="n">
        <v>2</v>
      </c>
      <c r="N729" t="n">
        <v>83.90000000000001</v>
      </c>
      <c r="O729" t="n">
        <v>36838.32</v>
      </c>
      <c r="P729" t="n">
        <v>61.48</v>
      </c>
      <c r="Q729" t="n">
        <v>203.59</v>
      </c>
      <c r="R729" t="n">
        <v>15.74</v>
      </c>
      <c r="S729" t="n">
        <v>13.05</v>
      </c>
      <c r="T729" t="n">
        <v>1056.11</v>
      </c>
      <c r="U729" t="n">
        <v>0.83</v>
      </c>
      <c r="V729" t="n">
        <v>0.91</v>
      </c>
      <c r="W729" t="n">
        <v>0.06</v>
      </c>
      <c r="X729" t="n">
        <v>0.05</v>
      </c>
      <c r="Y729" t="n">
        <v>1</v>
      </c>
      <c r="Z729" t="n">
        <v>10</v>
      </c>
    </row>
    <row r="730">
      <c r="A730" t="n">
        <v>69</v>
      </c>
      <c r="B730" t="n">
        <v>135</v>
      </c>
      <c r="C730" t="inlineStr">
        <is>
          <t xml:space="preserve">CONCLUIDO	</t>
        </is>
      </c>
      <c r="D730" t="n">
        <v>13.9697</v>
      </c>
      <c r="E730" t="n">
        <v>7.16</v>
      </c>
      <c r="F730" t="n">
        <v>4.1</v>
      </c>
      <c r="G730" t="n">
        <v>61.55</v>
      </c>
      <c r="H730" t="n">
        <v>1.09</v>
      </c>
      <c r="I730" t="n">
        <v>4</v>
      </c>
      <c r="J730" t="n">
        <v>297.31</v>
      </c>
      <c r="K730" t="n">
        <v>59.89</v>
      </c>
      <c r="L730" t="n">
        <v>18.25</v>
      </c>
      <c r="M730" t="n">
        <v>2</v>
      </c>
      <c r="N730" t="n">
        <v>84.17</v>
      </c>
      <c r="O730" t="n">
        <v>36902.52</v>
      </c>
      <c r="P730" t="n">
        <v>61.69</v>
      </c>
      <c r="Q730" t="n">
        <v>203.56</v>
      </c>
      <c r="R730" t="n">
        <v>16.04</v>
      </c>
      <c r="S730" t="n">
        <v>13.05</v>
      </c>
      <c r="T730" t="n">
        <v>1205.15</v>
      </c>
      <c r="U730" t="n">
        <v>0.8100000000000001</v>
      </c>
      <c r="V730" t="n">
        <v>0.91</v>
      </c>
      <c r="W730" t="n">
        <v>0.06</v>
      </c>
      <c r="X730" t="n">
        <v>0.06</v>
      </c>
      <c r="Y730" t="n">
        <v>1</v>
      </c>
      <c r="Z730" t="n">
        <v>10</v>
      </c>
    </row>
    <row r="731">
      <c r="A731" t="n">
        <v>70</v>
      </c>
      <c r="B731" t="n">
        <v>135</v>
      </c>
      <c r="C731" t="inlineStr">
        <is>
          <t xml:space="preserve">CONCLUIDO	</t>
        </is>
      </c>
      <c r="D731" t="n">
        <v>13.9692</v>
      </c>
      <c r="E731" t="n">
        <v>7.16</v>
      </c>
      <c r="F731" t="n">
        <v>4.1</v>
      </c>
      <c r="G731" t="n">
        <v>61.55</v>
      </c>
      <c r="H731" t="n">
        <v>1.11</v>
      </c>
      <c r="I731" t="n">
        <v>4</v>
      </c>
      <c r="J731" t="n">
        <v>297.83</v>
      </c>
      <c r="K731" t="n">
        <v>59.89</v>
      </c>
      <c r="L731" t="n">
        <v>18.5</v>
      </c>
      <c r="M731" t="n">
        <v>2</v>
      </c>
      <c r="N731" t="n">
        <v>84.45</v>
      </c>
      <c r="O731" t="n">
        <v>36966.84</v>
      </c>
      <c r="P731" t="n">
        <v>61.44</v>
      </c>
      <c r="Q731" t="n">
        <v>203.56</v>
      </c>
      <c r="R731" t="n">
        <v>16</v>
      </c>
      <c r="S731" t="n">
        <v>13.05</v>
      </c>
      <c r="T731" t="n">
        <v>1185.48</v>
      </c>
      <c r="U731" t="n">
        <v>0.82</v>
      </c>
      <c r="V731" t="n">
        <v>0.91</v>
      </c>
      <c r="W731" t="n">
        <v>0.06</v>
      </c>
      <c r="X731" t="n">
        <v>0.06</v>
      </c>
      <c r="Y731" t="n">
        <v>1</v>
      </c>
      <c r="Z731" t="n">
        <v>10</v>
      </c>
    </row>
    <row r="732">
      <c r="A732" t="n">
        <v>71</v>
      </c>
      <c r="B732" t="n">
        <v>135</v>
      </c>
      <c r="C732" t="inlineStr">
        <is>
          <t xml:space="preserve">CONCLUIDO	</t>
        </is>
      </c>
      <c r="D732" t="n">
        <v>13.9692</v>
      </c>
      <c r="E732" t="n">
        <v>7.16</v>
      </c>
      <c r="F732" t="n">
        <v>4.1</v>
      </c>
      <c r="G732" t="n">
        <v>61.55</v>
      </c>
      <c r="H732" t="n">
        <v>1.12</v>
      </c>
      <c r="I732" t="n">
        <v>4</v>
      </c>
      <c r="J732" t="n">
        <v>298.35</v>
      </c>
      <c r="K732" t="n">
        <v>59.89</v>
      </c>
      <c r="L732" t="n">
        <v>18.75</v>
      </c>
      <c r="M732" t="n">
        <v>2</v>
      </c>
      <c r="N732" t="n">
        <v>84.72</v>
      </c>
      <c r="O732" t="n">
        <v>37031.27</v>
      </c>
      <c r="P732" t="n">
        <v>61.23</v>
      </c>
      <c r="Q732" t="n">
        <v>203.56</v>
      </c>
      <c r="R732" t="n">
        <v>16.02</v>
      </c>
      <c r="S732" t="n">
        <v>13.05</v>
      </c>
      <c r="T732" t="n">
        <v>1194.95</v>
      </c>
      <c r="U732" t="n">
        <v>0.8100000000000001</v>
      </c>
      <c r="V732" t="n">
        <v>0.91</v>
      </c>
      <c r="W732" t="n">
        <v>0.06</v>
      </c>
      <c r="X732" t="n">
        <v>0.06</v>
      </c>
      <c r="Y732" t="n">
        <v>1</v>
      </c>
      <c r="Z732" t="n">
        <v>10</v>
      </c>
    </row>
    <row r="733">
      <c r="A733" t="n">
        <v>72</v>
      </c>
      <c r="B733" t="n">
        <v>135</v>
      </c>
      <c r="C733" t="inlineStr">
        <is>
          <t xml:space="preserve">CONCLUIDO	</t>
        </is>
      </c>
      <c r="D733" t="n">
        <v>13.9735</v>
      </c>
      <c r="E733" t="n">
        <v>7.16</v>
      </c>
      <c r="F733" t="n">
        <v>4.1</v>
      </c>
      <c r="G733" t="n">
        <v>61.52</v>
      </c>
      <c r="H733" t="n">
        <v>1.13</v>
      </c>
      <c r="I733" t="n">
        <v>4</v>
      </c>
      <c r="J733" t="n">
        <v>298.88</v>
      </c>
      <c r="K733" t="n">
        <v>59.89</v>
      </c>
      <c r="L733" t="n">
        <v>19</v>
      </c>
      <c r="M733" t="n">
        <v>2</v>
      </c>
      <c r="N733" t="n">
        <v>84.98999999999999</v>
      </c>
      <c r="O733" t="n">
        <v>37095.82</v>
      </c>
      <c r="P733" t="n">
        <v>61.03</v>
      </c>
      <c r="Q733" t="n">
        <v>203.56</v>
      </c>
      <c r="R733" t="n">
        <v>15.94</v>
      </c>
      <c r="S733" t="n">
        <v>13.05</v>
      </c>
      <c r="T733" t="n">
        <v>1153</v>
      </c>
      <c r="U733" t="n">
        <v>0.82</v>
      </c>
      <c r="V733" t="n">
        <v>0.91</v>
      </c>
      <c r="W733" t="n">
        <v>0.06</v>
      </c>
      <c r="X733" t="n">
        <v>0.06</v>
      </c>
      <c r="Y733" t="n">
        <v>1</v>
      </c>
      <c r="Z733" t="n">
        <v>10</v>
      </c>
    </row>
    <row r="734">
      <c r="A734" t="n">
        <v>73</v>
      </c>
      <c r="B734" t="n">
        <v>135</v>
      </c>
      <c r="C734" t="inlineStr">
        <is>
          <t xml:space="preserve">CONCLUIDO	</t>
        </is>
      </c>
      <c r="D734" t="n">
        <v>13.9697</v>
      </c>
      <c r="E734" t="n">
        <v>7.16</v>
      </c>
      <c r="F734" t="n">
        <v>4.1</v>
      </c>
      <c r="G734" t="n">
        <v>61.55</v>
      </c>
      <c r="H734" t="n">
        <v>1.15</v>
      </c>
      <c r="I734" t="n">
        <v>4</v>
      </c>
      <c r="J734" t="n">
        <v>299.4</v>
      </c>
      <c r="K734" t="n">
        <v>59.89</v>
      </c>
      <c r="L734" t="n">
        <v>19.25</v>
      </c>
      <c r="M734" t="n">
        <v>2</v>
      </c>
      <c r="N734" t="n">
        <v>85.27</v>
      </c>
      <c r="O734" t="n">
        <v>37160.49</v>
      </c>
      <c r="P734" t="n">
        <v>60.81</v>
      </c>
      <c r="Q734" t="n">
        <v>203.56</v>
      </c>
      <c r="R734" t="n">
        <v>16</v>
      </c>
      <c r="S734" t="n">
        <v>13.05</v>
      </c>
      <c r="T734" t="n">
        <v>1182.96</v>
      </c>
      <c r="U734" t="n">
        <v>0.82</v>
      </c>
      <c r="V734" t="n">
        <v>0.91</v>
      </c>
      <c r="W734" t="n">
        <v>0.06</v>
      </c>
      <c r="X734" t="n">
        <v>0.06</v>
      </c>
      <c r="Y734" t="n">
        <v>1</v>
      </c>
      <c r="Z734" t="n">
        <v>10</v>
      </c>
    </row>
    <row r="735">
      <c r="A735" t="n">
        <v>74</v>
      </c>
      <c r="B735" t="n">
        <v>135</v>
      </c>
      <c r="C735" t="inlineStr">
        <is>
          <t xml:space="preserve">CONCLUIDO	</t>
        </is>
      </c>
      <c r="D735" t="n">
        <v>13.9811</v>
      </c>
      <c r="E735" t="n">
        <v>7.15</v>
      </c>
      <c r="F735" t="n">
        <v>4.1</v>
      </c>
      <c r="G735" t="n">
        <v>61.46</v>
      </c>
      <c r="H735" t="n">
        <v>1.16</v>
      </c>
      <c r="I735" t="n">
        <v>4</v>
      </c>
      <c r="J735" t="n">
        <v>299.93</v>
      </c>
      <c r="K735" t="n">
        <v>59.89</v>
      </c>
      <c r="L735" t="n">
        <v>19.5</v>
      </c>
      <c r="M735" t="n">
        <v>2</v>
      </c>
      <c r="N735" t="n">
        <v>85.54000000000001</v>
      </c>
      <c r="O735" t="n">
        <v>37225.39</v>
      </c>
      <c r="P735" t="n">
        <v>60.46</v>
      </c>
      <c r="Q735" t="n">
        <v>203.56</v>
      </c>
      <c r="R735" t="n">
        <v>15.74</v>
      </c>
      <c r="S735" t="n">
        <v>13.05</v>
      </c>
      <c r="T735" t="n">
        <v>1053.47</v>
      </c>
      <c r="U735" t="n">
        <v>0.83</v>
      </c>
      <c r="V735" t="n">
        <v>0.91</v>
      </c>
      <c r="W735" t="n">
        <v>0.06</v>
      </c>
      <c r="X735" t="n">
        <v>0.06</v>
      </c>
      <c r="Y735" t="n">
        <v>1</v>
      </c>
      <c r="Z735" t="n">
        <v>10</v>
      </c>
    </row>
    <row r="736">
      <c r="A736" t="n">
        <v>75</v>
      </c>
      <c r="B736" t="n">
        <v>135</v>
      </c>
      <c r="C736" t="inlineStr">
        <is>
          <t xml:space="preserve">CONCLUIDO	</t>
        </is>
      </c>
      <c r="D736" t="n">
        <v>13.992</v>
      </c>
      <c r="E736" t="n">
        <v>7.15</v>
      </c>
      <c r="F736" t="n">
        <v>4.09</v>
      </c>
      <c r="G736" t="n">
        <v>61.38</v>
      </c>
      <c r="H736" t="n">
        <v>1.17</v>
      </c>
      <c r="I736" t="n">
        <v>4</v>
      </c>
      <c r="J736" t="n">
        <v>300.45</v>
      </c>
      <c r="K736" t="n">
        <v>59.89</v>
      </c>
      <c r="L736" t="n">
        <v>19.75</v>
      </c>
      <c r="M736" t="n">
        <v>2</v>
      </c>
      <c r="N736" t="n">
        <v>85.81999999999999</v>
      </c>
      <c r="O736" t="n">
        <v>37290.29</v>
      </c>
      <c r="P736" t="n">
        <v>60.04</v>
      </c>
      <c r="Q736" t="n">
        <v>203.57</v>
      </c>
      <c r="R736" t="n">
        <v>15.59</v>
      </c>
      <c r="S736" t="n">
        <v>13.05</v>
      </c>
      <c r="T736" t="n">
        <v>978.51</v>
      </c>
      <c r="U736" t="n">
        <v>0.84</v>
      </c>
      <c r="V736" t="n">
        <v>0.91</v>
      </c>
      <c r="W736" t="n">
        <v>0.06</v>
      </c>
      <c r="X736" t="n">
        <v>0.05</v>
      </c>
      <c r="Y736" t="n">
        <v>1</v>
      </c>
      <c r="Z736" t="n">
        <v>10</v>
      </c>
    </row>
    <row r="737">
      <c r="A737" t="n">
        <v>76</v>
      </c>
      <c r="B737" t="n">
        <v>135</v>
      </c>
      <c r="C737" t="inlineStr">
        <is>
          <t xml:space="preserve">CONCLUIDO	</t>
        </is>
      </c>
      <c r="D737" t="n">
        <v>13.9866</v>
      </c>
      <c r="E737" t="n">
        <v>7.15</v>
      </c>
      <c r="F737" t="n">
        <v>4.09</v>
      </c>
      <c r="G737" t="n">
        <v>61.42</v>
      </c>
      <c r="H737" t="n">
        <v>1.18</v>
      </c>
      <c r="I737" t="n">
        <v>4</v>
      </c>
      <c r="J737" t="n">
        <v>300.98</v>
      </c>
      <c r="K737" t="n">
        <v>59.89</v>
      </c>
      <c r="L737" t="n">
        <v>20</v>
      </c>
      <c r="M737" t="n">
        <v>2</v>
      </c>
      <c r="N737" t="n">
        <v>86.09</v>
      </c>
      <c r="O737" t="n">
        <v>37355.31</v>
      </c>
      <c r="P737" t="n">
        <v>59.75</v>
      </c>
      <c r="Q737" t="n">
        <v>203.56</v>
      </c>
      <c r="R737" t="n">
        <v>15.72</v>
      </c>
      <c r="S737" t="n">
        <v>13.05</v>
      </c>
      <c r="T737" t="n">
        <v>1044.36</v>
      </c>
      <c r="U737" t="n">
        <v>0.83</v>
      </c>
      <c r="V737" t="n">
        <v>0.91</v>
      </c>
      <c r="W737" t="n">
        <v>0.06</v>
      </c>
      <c r="X737" t="n">
        <v>0.05</v>
      </c>
      <c r="Y737" t="n">
        <v>1</v>
      </c>
      <c r="Z737" t="n">
        <v>10</v>
      </c>
    </row>
    <row r="738">
      <c r="A738" t="n">
        <v>77</v>
      </c>
      <c r="B738" t="n">
        <v>135</v>
      </c>
      <c r="C738" t="inlineStr">
        <is>
          <t xml:space="preserve">CONCLUIDO	</t>
        </is>
      </c>
      <c r="D738" t="n">
        <v>13.9697</v>
      </c>
      <c r="E738" t="n">
        <v>7.16</v>
      </c>
      <c r="F738" t="n">
        <v>4.1</v>
      </c>
      <c r="G738" t="n">
        <v>61.55</v>
      </c>
      <c r="H738" t="n">
        <v>1.2</v>
      </c>
      <c r="I738" t="n">
        <v>4</v>
      </c>
      <c r="J738" t="n">
        <v>301.51</v>
      </c>
      <c r="K738" t="n">
        <v>59.89</v>
      </c>
      <c r="L738" t="n">
        <v>20.25</v>
      </c>
      <c r="M738" t="n">
        <v>2</v>
      </c>
      <c r="N738" t="n">
        <v>86.37</v>
      </c>
      <c r="O738" t="n">
        <v>37420.44</v>
      </c>
      <c r="P738" t="n">
        <v>59.53</v>
      </c>
      <c r="Q738" t="n">
        <v>203.56</v>
      </c>
      <c r="R738" t="n">
        <v>16.04</v>
      </c>
      <c r="S738" t="n">
        <v>13.05</v>
      </c>
      <c r="T738" t="n">
        <v>1203.55</v>
      </c>
      <c r="U738" t="n">
        <v>0.8100000000000001</v>
      </c>
      <c r="V738" t="n">
        <v>0.91</v>
      </c>
      <c r="W738" t="n">
        <v>0.06</v>
      </c>
      <c r="X738" t="n">
        <v>0.06</v>
      </c>
      <c r="Y738" t="n">
        <v>1</v>
      </c>
      <c r="Z738" t="n">
        <v>10</v>
      </c>
    </row>
    <row r="739">
      <c r="A739" t="n">
        <v>78</v>
      </c>
      <c r="B739" t="n">
        <v>135</v>
      </c>
      <c r="C739" t="inlineStr">
        <is>
          <t xml:space="preserve">CONCLUIDO	</t>
        </is>
      </c>
      <c r="D739" t="n">
        <v>13.9638</v>
      </c>
      <c r="E739" t="n">
        <v>7.16</v>
      </c>
      <c r="F739" t="n">
        <v>4.11</v>
      </c>
      <c r="G739" t="n">
        <v>61.59</v>
      </c>
      <c r="H739" t="n">
        <v>1.21</v>
      </c>
      <c r="I739" t="n">
        <v>4</v>
      </c>
      <c r="J739" t="n">
        <v>302.04</v>
      </c>
      <c r="K739" t="n">
        <v>59.89</v>
      </c>
      <c r="L739" t="n">
        <v>20.5</v>
      </c>
      <c r="M739" t="n">
        <v>2</v>
      </c>
      <c r="N739" t="n">
        <v>86.65000000000001</v>
      </c>
      <c r="O739" t="n">
        <v>37485.7</v>
      </c>
      <c r="P739" t="n">
        <v>59.37</v>
      </c>
      <c r="Q739" t="n">
        <v>203.56</v>
      </c>
      <c r="R739" t="n">
        <v>16.12</v>
      </c>
      <c r="S739" t="n">
        <v>13.05</v>
      </c>
      <c r="T739" t="n">
        <v>1245.64</v>
      </c>
      <c r="U739" t="n">
        <v>0.8100000000000001</v>
      </c>
      <c r="V739" t="n">
        <v>0.91</v>
      </c>
      <c r="W739" t="n">
        <v>0.06</v>
      </c>
      <c r="X739" t="n">
        <v>0.07000000000000001</v>
      </c>
      <c r="Y739" t="n">
        <v>1</v>
      </c>
      <c r="Z739" t="n">
        <v>10</v>
      </c>
    </row>
    <row r="740">
      <c r="A740" t="n">
        <v>79</v>
      </c>
      <c r="B740" t="n">
        <v>135</v>
      </c>
      <c r="C740" t="inlineStr">
        <is>
          <t xml:space="preserve">CONCLUIDO	</t>
        </is>
      </c>
      <c r="D740" t="n">
        <v>13.9638</v>
      </c>
      <c r="E740" t="n">
        <v>7.16</v>
      </c>
      <c r="F740" t="n">
        <v>4.11</v>
      </c>
      <c r="G740" t="n">
        <v>61.59</v>
      </c>
      <c r="H740" t="n">
        <v>1.22</v>
      </c>
      <c r="I740" t="n">
        <v>4</v>
      </c>
      <c r="J740" t="n">
        <v>302.57</v>
      </c>
      <c r="K740" t="n">
        <v>59.89</v>
      </c>
      <c r="L740" t="n">
        <v>20.75</v>
      </c>
      <c r="M740" t="n">
        <v>2</v>
      </c>
      <c r="N740" t="n">
        <v>86.93000000000001</v>
      </c>
      <c r="O740" t="n">
        <v>37551.07</v>
      </c>
      <c r="P740" t="n">
        <v>59.14</v>
      </c>
      <c r="Q740" t="n">
        <v>203.56</v>
      </c>
      <c r="R740" t="n">
        <v>16.13</v>
      </c>
      <c r="S740" t="n">
        <v>13.05</v>
      </c>
      <c r="T740" t="n">
        <v>1248.84</v>
      </c>
      <c r="U740" t="n">
        <v>0.8100000000000001</v>
      </c>
      <c r="V740" t="n">
        <v>0.91</v>
      </c>
      <c r="W740" t="n">
        <v>0.06</v>
      </c>
      <c r="X740" t="n">
        <v>0.07000000000000001</v>
      </c>
      <c r="Y740" t="n">
        <v>1</v>
      </c>
      <c r="Z740" t="n">
        <v>10</v>
      </c>
    </row>
    <row r="741">
      <c r="A741" t="n">
        <v>80</v>
      </c>
      <c r="B741" t="n">
        <v>135</v>
      </c>
      <c r="C741" t="inlineStr">
        <is>
          <t xml:space="preserve">CONCLUIDO	</t>
        </is>
      </c>
      <c r="D741" t="n">
        <v>14.116</v>
      </c>
      <c r="E741" t="n">
        <v>7.08</v>
      </c>
      <c r="F741" t="n">
        <v>4.08</v>
      </c>
      <c r="G741" t="n">
        <v>81.59</v>
      </c>
      <c r="H741" t="n">
        <v>1.23</v>
      </c>
      <c r="I741" t="n">
        <v>3</v>
      </c>
      <c r="J741" t="n">
        <v>303.1</v>
      </c>
      <c r="K741" t="n">
        <v>59.89</v>
      </c>
      <c r="L741" t="n">
        <v>21</v>
      </c>
      <c r="M741" t="n">
        <v>1</v>
      </c>
      <c r="N741" t="n">
        <v>87.20999999999999</v>
      </c>
      <c r="O741" t="n">
        <v>37616.56</v>
      </c>
      <c r="P741" t="n">
        <v>58.47</v>
      </c>
      <c r="Q741" t="n">
        <v>203.58</v>
      </c>
      <c r="R741" t="n">
        <v>15.21</v>
      </c>
      <c r="S741" t="n">
        <v>13.05</v>
      </c>
      <c r="T741" t="n">
        <v>794.6</v>
      </c>
      <c r="U741" t="n">
        <v>0.86</v>
      </c>
      <c r="V741" t="n">
        <v>0.92</v>
      </c>
      <c r="W741" t="n">
        <v>0.06</v>
      </c>
      <c r="X741" t="n">
        <v>0.04</v>
      </c>
      <c r="Y741" t="n">
        <v>1</v>
      </c>
      <c r="Z741" t="n">
        <v>10</v>
      </c>
    </row>
    <row r="742">
      <c r="A742" t="n">
        <v>81</v>
      </c>
      <c r="B742" t="n">
        <v>135</v>
      </c>
      <c r="C742" t="inlineStr">
        <is>
          <t xml:space="preserve">CONCLUIDO	</t>
        </is>
      </c>
      <c r="D742" t="n">
        <v>14.1265</v>
      </c>
      <c r="E742" t="n">
        <v>7.08</v>
      </c>
      <c r="F742" t="n">
        <v>4.07</v>
      </c>
      <c r="G742" t="n">
        <v>81.48</v>
      </c>
      <c r="H742" t="n">
        <v>1.25</v>
      </c>
      <c r="I742" t="n">
        <v>3</v>
      </c>
      <c r="J742" t="n">
        <v>303.63</v>
      </c>
      <c r="K742" t="n">
        <v>59.89</v>
      </c>
      <c r="L742" t="n">
        <v>21.25</v>
      </c>
      <c r="M742" t="n">
        <v>1</v>
      </c>
      <c r="N742" t="n">
        <v>87.48999999999999</v>
      </c>
      <c r="O742" t="n">
        <v>37682.17</v>
      </c>
      <c r="P742" t="n">
        <v>58.56</v>
      </c>
      <c r="Q742" t="n">
        <v>203.56</v>
      </c>
      <c r="R742" t="n">
        <v>15.03</v>
      </c>
      <c r="S742" t="n">
        <v>13.05</v>
      </c>
      <c r="T742" t="n">
        <v>703.54</v>
      </c>
      <c r="U742" t="n">
        <v>0.87</v>
      </c>
      <c r="V742" t="n">
        <v>0.92</v>
      </c>
      <c r="W742" t="n">
        <v>0.06</v>
      </c>
      <c r="X742" t="n">
        <v>0.03</v>
      </c>
      <c r="Y742" t="n">
        <v>1</v>
      </c>
      <c r="Z742" t="n">
        <v>10</v>
      </c>
    </row>
    <row r="743">
      <c r="A743" t="n">
        <v>82</v>
      </c>
      <c r="B743" t="n">
        <v>135</v>
      </c>
      <c r="C743" t="inlineStr">
        <is>
          <t xml:space="preserve">CONCLUIDO	</t>
        </is>
      </c>
      <c r="D743" t="n">
        <v>14.1348</v>
      </c>
      <c r="E743" t="n">
        <v>7.07</v>
      </c>
      <c r="F743" t="n">
        <v>4.07</v>
      </c>
      <c r="G743" t="n">
        <v>81.40000000000001</v>
      </c>
      <c r="H743" t="n">
        <v>1.26</v>
      </c>
      <c r="I743" t="n">
        <v>3</v>
      </c>
      <c r="J743" t="n">
        <v>304.16</v>
      </c>
      <c r="K743" t="n">
        <v>59.89</v>
      </c>
      <c r="L743" t="n">
        <v>21.5</v>
      </c>
      <c r="M743" t="n">
        <v>1</v>
      </c>
      <c r="N743" t="n">
        <v>87.78</v>
      </c>
      <c r="O743" t="n">
        <v>37747.91</v>
      </c>
      <c r="P743" t="n">
        <v>58.56</v>
      </c>
      <c r="Q743" t="n">
        <v>203.56</v>
      </c>
      <c r="R743" t="n">
        <v>14.89</v>
      </c>
      <c r="S743" t="n">
        <v>13.05</v>
      </c>
      <c r="T743" t="n">
        <v>636.04</v>
      </c>
      <c r="U743" t="n">
        <v>0.88</v>
      </c>
      <c r="V743" t="n">
        <v>0.92</v>
      </c>
      <c r="W743" t="n">
        <v>0.06</v>
      </c>
      <c r="X743" t="n">
        <v>0.03</v>
      </c>
      <c r="Y743" t="n">
        <v>1</v>
      </c>
      <c r="Z743" t="n">
        <v>10</v>
      </c>
    </row>
    <row r="744">
      <c r="A744" t="n">
        <v>83</v>
      </c>
      <c r="B744" t="n">
        <v>135</v>
      </c>
      <c r="C744" t="inlineStr">
        <is>
          <t xml:space="preserve">CONCLUIDO	</t>
        </is>
      </c>
      <c r="D744" t="n">
        <v>14.1393</v>
      </c>
      <c r="E744" t="n">
        <v>7.07</v>
      </c>
      <c r="F744" t="n">
        <v>4.07</v>
      </c>
      <c r="G744" t="n">
        <v>81.36</v>
      </c>
      <c r="H744" t="n">
        <v>1.27</v>
      </c>
      <c r="I744" t="n">
        <v>3</v>
      </c>
      <c r="J744" t="n">
        <v>304.7</v>
      </c>
      <c r="K744" t="n">
        <v>59.89</v>
      </c>
      <c r="L744" t="n">
        <v>21.75</v>
      </c>
      <c r="M744" t="n">
        <v>1</v>
      </c>
      <c r="N744" t="n">
        <v>88.06</v>
      </c>
      <c r="O744" t="n">
        <v>37813.76</v>
      </c>
      <c r="P744" t="n">
        <v>58.62</v>
      </c>
      <c r="Q744" t="n">
        <v>203.56</v>
      </c>
      <c r="R744" t="n">
        <v>14.85</v>
      </c>
      <c r="S744" t="n">
        <v>13.05</v>
      </c>
      <c r="T744" t="n">
        <v>614</v>
      </c>
      <c r="U744" t="n">
        <v>0.88</v>
      </c>
      <c r="V744" t="n">
        <v>0.92</v>
      </c>
      <c r="W744" t="n">
        <v>0.06</v>
      </c>
      <c r="X744" t="n">
        <v>0.03</v>
      </c>
      <c r="Y744" t="n">
        <v>1</v>
      </c>
      <c r="Z744" t="n">
        <v>10</v>
      </c>
    </row>
    <row r="745">
      <c r="A745" t="n">
        <v>84</v>
      </c>
      <c r="B745" t="n">
        <v>135</v>
      </c>
      <c r="C745" t="inlineStr">
        <is>
          <t xml:space="preserve">CONCLUIDO	</t>
        </is>
      </c>
      <c r="D745" t="n">
        <v>14.1371</v>
      </c>
      <c r="E745" t="n">
        <v>7.07</v>
      </c>
      <c r="F745" t="n">
        <v>4.07</v>
      </c>
      <c r="G745" t="n">
        <v>81.38</v>
      </c>
      <c r="H745" t="n">
        <v>1.28</v>
      </c>
      <c r="I745" t="n">
        <v>3</v>
      </c>
      <c r="J745" t="n">
        <v>305.23</v>
      </c>
      <c r="K745" t="n">
        <v>59.89</v>
      </c>
      <c r="L745" t="n">
        <v>22</v>
      </c>
      <c r="M745" t="n">
        <v>1</v>
      </c>
      <c r="N745" t="n">
        <v>88.34999999999999</v>
      </c>
      <c r="O745" t="n">
        <v>37879.74</v>
      </c>
      <c r="P745" t="n">
        <v>58.89</v>
      </c>
      <c r="Q745" t="n">
        <v>203.56</v>
      </c>
      <c r="R745" t="n">
        <v>14.9</v>
      </c>
      <c r="S745" t="n">
        <v>13.05</v>
      </c>
      <c r="T745" t="n">
        <v>641.85</v>
      </c>
      <c r="U745" t="n">
        <v>0.88</v>
      </c>
      <c r="V745" t="n">
        <v>0.92</v>
      </c>
      <c r="W745" t="n">
        <v>0.06</v>
      </c>
      <c r="X745" t="n">
        <v>0.03</v>
      </c>
      <c r="Y745" t="n">
        <v>1</v>
      </c>
      <c r="Z745" t="n">
        <v>10</v>
      </c>
    </row>
    <row r="746">
      <c r="A746" t="n">
        <v>85</v>
      </c>
      <c r="B746" t="n">
        <v>135</v>
      </c>
      <c r="C746" t="inlineStr">
        <is>
          <t xml:space="preserve">CONCLUIDO	</t>
        </is>
      </c>
      <c r="D746" t="n">
        <v>14.1293</v>
      </c>
      <c r="E746" t="n">
        <v>7.08</v>
      </c>
      <c r="F746" t="n">
        <v>4.07</v>
      </c>
      <c r="G746" t="n">
        <v>81.45999999999999</v>
      </c>
      <c r="H746" t="n">
        <v>1.3</v>
      </c>
      <c r="I746" t="n">
        <v>3</v>
      </c>
      <c r="J746" t="n">
        <v>305.77</v>
      </c>
      <c r="K746" t="n">
        <v>59.89</v>
      </c>
      <c r="L746" t="n">
        <v>22.25</v>
      </c>
      <c r="M746" t="n">
        <v>1</v>
      </c>
      <c r="N746" t="n">
        <v>88.63</v>
      </c>
      <c r="O746" t="n">
        <v>37945.85</v>
      </c>
      <c r="P746" t="n">
        <v>59.03</v>
      </c>
      <c r="Q746" t="n">
        <v>203.56</v>
      </c>
      <c r="R746" t="n">
        <v>15.01</v>
      </c>
      <c r="S746" t="n">
        <v>13.05</v>
      </c>
      <c r="T746" t="n">
        <v>696.41</v>
      </c>
      <c r="U746" t="n">
        <v>0.87</v>
      </c>
      <c r="V746" t="n">
        <v>0.92</v>
      </c>
      <c r="W746" t="n">
        <v>0.06</v>
      </c>
      <c r="X746" t="n">
        <v>0.03</v>
      </c>
      <c r="Y746" t="n">
        <v>1</v>
      </c>
      <c r="Z746" t="n">
        <v>10</v>
      </c>
    </row>
    <row r="747">
      <c r="A747" t="n">
        <v>86</v>
      </c>
      <c r="B747" t="n">
        <v>135</v>
      </c>
      <c r="C747" t="inlineStr">
        <is>
          <t xml:space="preserve">CONCLUIDO	</t>
        </is>
      </c>
      <c r="D747" t="n">
        <v>14.1226</v>
      </c>
      <c r="E747" t="n">
        <v>7.08</v>
      </c>
      <c r="F747" t="n">
        <v>4.08</v>
      </c>
      <c r="G747" t="n">
        <v>81.52</v>
      </c>
      <c r="H747" t="n">
        <v>1.31</v>
      </c>
      <c r="I747" t="n">
        <v>3</v>
      </c>
      <c r="J747" t="n">
        <v>306.31</v>
      </c>
      <c r="K747" t="n">
        <v>59.89</v>
      </c>
      <c r="L747" t="n">
        <v>22.5</v>
      </c>
      <c r="M747" t="n">
        <v>1</v>
      </c>
      <c r="N747" t="n">
        <v>88.92</v>
      </c>
      <c r="O747" t="n">
        <v>38012.07</v>
      </c>
      <c r="P747" t="n">
        <v>59.06</v>
      </c>
      <c r="Q747" t="n">
        <v>203.56</v>
      </c>
      <c r="R747" t="n">
        <v>15.16</v>
      </c>
      <c r="S747" t="n">
        <v>13.05</v>
      </c>
      <c r="T747" t="n">
        <v>770.15</v>
      </c>
      <c r="U747" t="n">
        <v>0.86</v>
      </c>
      <c r="V747" t="n">
        <v>0.92</v>
      </c>
      <c r="W747" t="n">
        <v>0.06</v>
      </c>
      <c r="X747" t="n">
        <v>0.04</v>
      </c>
      <c r="Y747" t="n">
        <v>1</v>
      </c>
      <c r="Z747" t="n">
        <v>10</v>
      </c>
    </row>
    <row r="748">
      <c r="A748" t="n">
        <v>87</v>
      </c>
      <c r="B748" t="n">
        <v>135</v>
      </c>
      <c r="C748" t="inlineStr">
        <is>
          <t xml:space="preserve">CONCLUIDO	</t>
        </is>
      </c>
      <c r="D748" t="n">
        <v>14.1127</v>
      </c>
      <c r="E748" t="n">
        <v>7.09</v>
      </c>
      <c r="F748" t="n">
        <v>4.08</v>
      </c>
      <c r="G748" t="n">
        <v>81.62</v>
      </c>
      <c r="H748" t="n">
        <v>1.32</v>
      </c>
      <c r="I748" t="n">
        <v>3</v>
      </c>
      <c r="J748" t="n">
        <v>306.84</v>
      </c>
      <c r="K748" t="n">
        <v>59.89</v>
      </c>
      <c r="L748" t="n">
        <v>22.75</v>
      </c>
      <c r="M748" t="n">
        <v>1</v>
      </c>
      <c r="N748" t="n">
        <v>89.20999999999999</v>
      </c>
      <c r="O748" t="n">
        <v>38078.42</v>
      </c>
      <c r="P748" t="n">
        <v>59.19</v>
      </c>
      <c r="Q748" t="n">
        <v>203.56</v>
      </c>
      <c r="R748" t="n">
        <v>15.33</v>
      </c>
      <c r="S748" t="n">
        <v>13.05</v>
      </c>
      <c r="T748" t="n">
        <v>854.45</v>
      </c>
      <c r="U748" t="n">
        <v>0.85</v>
      </c>
      <c r="V748" t="n">
        <v>0.92</v>
      </c>
      <c r="W748" t="n">
        <v>0.06</v>
      </c>
      <c r="X748" t="n">
        <v>0.04</v>
      </c>
      <c r="Y748" t="n">
        <v>1</v>
      </c>
      <c r="Z748" t="n">
        <v>10</v>
      </c>
    </row>
    <row r="749">
      <c r="A749" t="n">
        <v>88</v>
      </c>
      <c r="B749" t="n">
        <v>135</v>
      </c>
      <c r="C749" t="inlineStr">
        <is>
          <t xml:space="preserve">CONCLUIDO	</t>
        </is>
      </c>
      <c r="D749" t="n">
        <v>14.1176</v>
      </c>
      <c r="E749" t="n">
        <v>7.08</v>
      </c>
      <c r="F749" t="n">
        <v>4.08</v>
      </c>
      <c r="G749" t="n">
        <v>81.56999999999999</v>
      </c>
      <c r="H749" t="n">
        <v>1.33</v>
      </c>
      <c r="I749" t="n">
        <v>3</v>
      </c>
      <c r="J749" t="n">
        <v>307.38</v>
      </c>
      <c r="K749" t="n">
        <v>59.89</v>
      </c>
      <c r="L749" t="n">
        <v>23</v>
      </c>
      <c r="M749" t="n">
        <v>1</v>
      </c>
      <c r="N749" t="n">
        <v>89.5</v>
      </c>
      <c r="O749" t="n">
        <v>38144.9</v>
      </c>
      <c r="P749" t="n">
        <v>59.21</v>
      </c>
      <c r="Q749" t="n">
        <v>203.56</v>
      </c>
      <c r="R749" t="n">
        <v>15.19</v>
      </c>
      <c r="S749" t="n">
        <v>13.05</v>
      </c>
      <c r="T749" t="n">
        <v>787.38</v>
      </c>
      <c r="U749" t="n">
        <v>0.86</v>
      </c>
      <c r="V749" t="n">
        <v>0.92</v>
      </c>
      <c r="W749" t="n">
        <v>0.06</v>
      </c>
      <c r="X749" t="n">
        <v>0.04</v>
      </c>
      <c r="Y749" t="n">
        <v>1</v>
      </c>
      <c r="Z749" t="n">
        <v>10</v>
      </c>
    </row>
    <row r="750">
      <c r="A750" t="n">
        <v>89</v>
      </c>
      <c r="B750" t="n">
        <v>135</v>
      </c>
      <c r="C750" t="inlineStr">
        <is>
          <t xml:space="preserve">CONCLUIDO	</t>
        </is>
      </c>
      <c r="D750" t="n">
        <v>14.1271</v>
      </c>
      <c r="E750" t="n">
        <v>7.08</v>
      </c>
      <c r="F750" t="n">
        <v>4.07</v>
      </c>
      <c r="G750" t="n">
        <v>81.48</v>
      </c>
      <c r="H750" t="n">
        <v>1.35</v>
      </c>
      <c r="I750" t="n">
        <v>3</v>
      </c>
      <c r="J750" t="n">
        <v>307.92</v>
      </c>
      <c r="K750" t="n">
        <v>59.89</v>
      </c>
      <c r="L750" t="n">
        <v>23.25</v>
      </c>
      <c r="M750" t="n">
        <v>1</v>
      </c>
      <c r="N750" t="n">
        <v>89.79000000000001</v>
      </c>
      <c r="O750" t="n">
        <v>38211.5</v>
      </c>
      <c r="P750" t="n">
        <v>59.23</v>
      </c>
      <c r="Q750" t="n">
        <v>203.56</v>
      </c>
      <c r="R750" t="n">
        <v>15.02</v>
      </c>
      <c r="S750" t="n">
        <v>13.05</v>
      </c>
      <c r="T750" t="n">
        <v>699.29</v>
      </c>
      <c r="U750" t="n">
        <v>0.87</v>
      </c>
      <c r="V750" t="n">
        <v>0.92</v>
      </c>
      <c r="W750" t="n">
        <v>0.06</v>
      </c>
      <c r="X750" t="n">
        <v>0.03</v>
      </c>
      <c r="Y750" t="n">
        <v>1</v>
      </c>
      <c r="Z750" t="n">
        <v>10</v>
      </c>
    </row>
    <row r="751">
      <c r="A751" t="n">
        <v>90</v>
      </c>
      <c r="B751" t="n">
        <v>135</v>
      </c>
      <c r="C751" t="inlineStr">
        <is>
          <t xml:space="preserve">CONCLUIDO	</t>
        </is>
      </c>
      <c r="D751" t="n">
        <v>14.1332</v>
      </c>
      <c r="E751" t="n">
        <v>7.08</v>
      </c>
      <c r="F751" t="n">
        <v>4.07</v>
      </c>
      <c r="G751" t="n">
        <v>81.42</v>
      </c>
      <c r="H751" t="n">
        <v>1.36</v>
      </c>
      <c r="I751" t="n">
        <v>3</v>
      </c>
      <c r="J751" t="n">
        <v>308.46</v>
      </c>
      <c r="K751" t="n">
        <v>59.89</v>
      </c>
      <c r="L751" t="n">
        <v>23.5</v>
      </c>
      <c r="M751" t="n">
        <v>1</v>
      </c>
      <c r="N751" t="n">
        <v>90.08</v>
      </c>
      <c r="O751" t="n">
        <v>38278.23</v>
      </c>
      <c r="P751" t="n">
        <v>59.17</v>
      </c>
      <c r="Q751" t="n">
        <v>203.56</v>
      </c>
      <c r="R751" t="n">
        <v>14.91</v>
      </c>
      <c r="S751" t="n">
        <v>13.05</v>
      </c>
      <c r="T751" t="n">
        <v>644.67</v>
      </c>
      <c r="U751" t="n">
        <v>0.88</v>
      </c>
      <c r="V751" t="n">
        <v>0.92</v>
      </c>
      <c r="W751" t="n">
        <v>0.06</v>
      </c>
      <c r="X751" t="n">
        <v>0.03</v>
      </c>
      <c r="Y751" t="n">
        <v>1</v>
      </c>
      <c r="Z751" t="n">
        <v>10</v>
      </c>
    </row>
    <row r="752">
      <c r="A752" t="n">
        <v>91</v>
      </c>
      <c r="B752" t="n">
        <v>135</v>
      </c>
      <c r="C752" t="inlineStr">
        <is>
          <t xml:space="preserve">CONCLUIDO	</t>
        </is>
      </c>
      <c r="D752" t="n">
        <v>14.1354</v>
      </c>
      <c r="E752" t="n">
        <v>7.07</v>
      </c>
      <c r="F752" t="n">
        <v>4.07</v>
      </c>
      <c r="G752" t="n">
        <v>81.39</v>
      </c>
      <c r="H752" t="n">
        <v>1.37</v>
      </c>
      <c r="I752" t="n">
        <v>3</v>
      </c>
      <c r="J752" t="n">
        <v>309.01</v>
      </c>
      <c r="K752" t="n">
        <v>59.89</v>
      </c>
      <c r="L752" t="n">
        <v>23.75</v>
      </c>
      <c r="M752" t="n">
        <v>1</v>
      </c>
      <c r="N752" t="n">
        <v>90.37</v>
      </c>
      <c r="O752" t="n">
        <v>38345.09</v>
      </c>
      <c r="P752" t="n">
        <v>59.13</v>
      </c>
      <c r="Q752" t="n">
        <v>203.56</v>
      </c>
      <c r="R752" t="n">
        <v>14.92</v>
      </c>
      <c r="S752" t="n">
        <v>13.05</v>
      </c>
      <c r="T752" t="n">
        <v>649.86</v>
      </c>
      <c r="U752" t="n">
        <v>0.87</v>
      </c>
      <c r="V752" t="n">
        <v>0.92</v>
      </c>
      <c r="W752" t="n">
        <v>0.06</v>
      </c>
      <c r="X752" t="n">
        <v>0.03</v>
      </c>
      <c r="Y752" t="n">
        <v>1</v>
      </c>
      <c r="Z752" t="n">
        <v>10</v>
      </c>
    </row>
    <row r="753">
      <c r="A753" t="n">
        <v>92</v>
      </c>
      <c r="B753" t="n">
        <v>135</v>
      </c>
      <c r="C753" t="inlineStr">
        <is>
          <t xml:space="preserve">CONCLUIDO	</t>
        </is>
      </c>
      <c r="D753" t="n">
        <v>14.1309</v>
      </c>
      <c r="E753" t="n">
        <v>7.08</v>
      </c>
      <c r="F753" t="n">
        <v>4.07</v>
      </c>
      <c r="G753" t="n">
        <v>81.44</v>
      </c>
      <c r="H753" t="n">
        <v>1.38</v>
      </c>
      <c r="I753" t="n">
        <v>3</v>
      </c>
      <c r="J753" t="n">
        <v>309.55</v>
      </c>
      <c r="K753" t="n">
        <v>59.89</v>
      </c>
      <c r="L753" t="n">
        <v>24</v>
      </c>
      <c r="M753" t="n">
        <v>1</v>
      </c>
      <c r="N753" t="n">
        <v>90.66</v>
      </c>
      <c r="O753" t="n">
        <v>38412.07</v>
      </c>
      <c r="P753" t="n">
        <v>59.11</v>
      </c>
      <c r="Q753" t="n">
        <v>203.56</v>
      </c>
      <c r="R753" t="n">
        <v>14.99</v>
      </c>
      <c r="S753" t="n">
        <v>13.05</v>
      </c>
      <c r="T753" t="n">
        <v>685.34</v>
      </c>
      <c r="U753" t="n">
        <v>0.87</v>
      </c>
      <c r="V753" t="n">
        <v>0.92</v>
      </c>
      <c r="W753" t="n">
        <v>0.06</v>
      </c>
      <c r="X753" t="n">
        <v>0.03</v>
      </c>
      <c r="Y753" t="n">
        <v>1</v>
      </c>
      <c r="Z753" t="n">
        <v>10</v>
      </c>
    </row>
    <row r="754">
      <c r="A754" t="n">
        <v>93</v>
      </c>
      <c r="B754" t="n">
        <v>135</v>
      </c>
      <c r="C754" t="inlineStr">
        <is>
          <t xml:space="preserve">CONCLUIDO	</t>
        </is>
      </c>
      <c r="D754" t="n">
        <v>14.1237</v>
      </c>
      <c r="E754" t="n">
        <v>7.08</v>
      </c>
      <c r="F754" t="n">
        <v>4.08</v>
      </c>
      <c r="G754" t="n">
        <v>81.51000000000001</v>
      </c>
      <c r="H754" t="n">
        <v>1.39</v>
      </c>
      <c r="I754" t="n">
        <v>3</v>
      </c>
      <c r="J754" t="n">
        <v>310.09</v>
      </c>
      <c r="K754" t="n">
        <v>59.89</v>
      </c>
      <c r="L754" t="n">
        <v>24.25</v>
      </c>
      <c r="M754" t="n">
        <v>1</v>
      </c>
      <c r="N754" t="n">
        <v>90.95999999999999</v>
      </c>
      <c r="O754" t="n">
        <v>38479.19</v>
      </c>
      <c r="P754" t="n">
        <v>59.15</v>
      </c>
      <c r="Q754" t="n">
        <v>203.56</v>
      </c>
      <c r="R754" t="n">
        <v>15.12</v>
      </c>
      <c r="S754" t="n">
        <v>13.05</v>
      </c>
      <c r="T754" t="n">
        <v>750.53</v>
      </c>
      <c r="U754" t="n">
        <v>0.86</v>
      </c>
      <c r="V754" t="n">
        <v>0.92</v>
      </c>
      <c r="W754" t="n">
        <v>0.06</v>
      </c>
      <c r="X754" t="n">
        <v>0.04</v>
      </c>
      <c r="Y754" t="n">
        <v>1</v>
      </c>
      <c r="Z754" t="n">
        <v>10</v>
      </c>
    </row>
    <row r="755">
      <c r="A755" t="n">
        <v>94</v>
      </c>
      <c r="B755" t="n">
        <v>135</v>
      </c>
      <c r="C755" t="inlineStr">
        <is>
          <t xml:space="preserve">CONCLUIDO	</t>
        </is>
      </c>
      <c r="D755" t="n">
        <v>14.1149</v>
      </c>
      <c r="E755" t="n">
        <v>7.08</v>
      </c>
      <c r="F755" t="n">
        <v>4.08</v>
      </c>
      <c r="G755" t="n">
        <v>81.59999999999999</v>
      </c>
      <c r="H755" t="n">
        <v>1.41</v>
      </c>
      <c r="I755" t="n">
        <v>3</v>
      </c>
      <c r="J755" t="n">
        <v>310.64</v>
      </c>
      <c r="K755" t="n">
        <v>59.89</v>
      </c>
      <c r="L755" t="n">
        <v>24.5</v>
      </c>
      <c r="M755" t="n">
        <v>1</v>
      </c>
      <c r="N755" t="n">
        <v>91.25</v>
      </c>
      <c r="O755" t="n">
        <v>38546.43</v>
      </c>
      <c r="P755" t="n">
        <v>59.14</v>
      </c>
      <c r="Q755" t="n">
        <v>203.56</v>
      </c>
      <c r="R755" t="n">
        <v>15.28</v>
      </c>
      <c r="S755" t="n">
        <v>13.05</v>
      </c>
      <c r="T755" t="n">
        <v>832.4400000000001</v>
      </c>
      <c r="U755" t="n">
        <v>0.85</v>
      </c>
      <c r="V755" t="n">
        <v>0.92</v>
      </c>
      <c r="W755" t="n">
        <v>0.06</v>
      </c>
      <c r="X755" t="n">
        <v>0.04</v>
      </c>
      <c r="Y755" t="n">
        <v>1</v>
      </c>
      <c r="Z755" t="n">
        <v>10</v>
      </c>
    </row>
    <row r="756">
      <c r="A756" t="n">
        <v>95</v>
      </c>
      <c r="B756" t="n">
        <v>135</v>
      </c>
      <c r="C756" t="inlineStr">
        <is>
          <t xml:space="preserve">CONCLUIDO	</t>
        </is>
      </c>
      <c r="D756" t="n">
        <v>14.1116</v>
      </c>
      <c r="E756" t="n">
        <v>7.09</v>
      </c>
      <c r="F756" t="n">
        <v>4.08</v>
      </c>
      <c r="G756" t="n">
        <v>81.63</v>
      </c>
      <c r="H756" t="n">
        <v>1.42</v>
      </c>
      <c r="I756" t="n">
        <v>3</v>
      </c>
      <c r="J756" t="n">
        <v>311.19</v>
      </c>
      <c r="K756" t="n">
        <v>59.89</v>
      </c>
      <c r="L756" t="n">
        <v>24.75</v>
      </c>
      <c r="M756" t="n">
        <v>1</v>
      </c>
      <c r="N756" t="n">
        <v>91.55</v>
      </c>
      <c r="O756" t="n">
        <v>38613.8</v>
      </c>
      <c r="P756" t="n">
        <v>59.12</v>
      </c>
      <c r="Q756" t="n">
        <v>203.57</v>
      </c>
      <c r="R756" t="n">
        <v>15.3</v>
      </c>
      <c r="S756" t="n">
        <v>13.05</v>
      </c>
      <c r="T756" t="n">
        <v>837.8</v>
      </c>
      <c r="U756" t="n">
        <v>0.85</v>
      </c>
      <c r="V756" t="n">
        <v>0.92</v>
      </c>
      <c r="W756" t="n">
        <v>0.06</v>
      </c>
      <c r="X756" t="n">
        <v>0.04</v>
      </c>
      <c r="Y756" t="n">
        <v>1</v>
      </c>
      <c r="Z756" t="n">
        <v>10</v>
      </c>
    </row>
    <row r="757">
      <c r="A757" t="n">
        <v>96</v>
      </c>
      <c r="B757" t="n">
        <v>135</v>
      </c>
      <c r="C757" t="inlineStr">
        <is>
          <t xml:space="preserve">CONCLUIDO	</t>
        </is>
      </c>
      <c r="D757" t="n">
        <v>14.1215</v>
      </c>
      <c r="E757" t="n">
        <v>7.08</v>
      </c>
      <c r="F757" t="n">
        <v>4.08</v>
      </c>
      <c r="G757" t="n">
        <v>81.53</v>
      </c>
      <c r="H757" t="n">
        <v>1.43</v>
      </c>
      <c r="I757" t="n">
        <v>3</v>
      </c>
      <c r="J757" t="n">
        <v>311.73</v>
      </c>
      <c r="K757" t="n">
        <v>59.89</v>
      </c>
      <c r="L757" t="n">
        <v>25</v>
      </c>
      <c r="M757" t="n">
        <v>1</v>
      </c>
      <c r="N757" t="n">
        <v>91.84999999999999</v>
      </c>
      <c r="O757" t="n">
        <v>38681.31</v>
      </c>
      <c r="P757" t="n">
        <v>58.96</v>
      </c>
      <c r="Q757" t="n">
        <v>203.56</v>
      </c>
      <c r="R757" t="n">
        <v>15.11</v>
      </c>
      <c r="S757" t="n">
        <v>13.05</v>
      </c>
      <c r="T757" t="n">
        <v>743.27</v>
      </c>
      <c r="U757" t="n">
        <v>0.86</v>
      </c>
      <c r="V757" t="n">
        <v>0.92</v>
      </c>
      <c r="W757" t="n">
        <v>0.06</v>
      </c>
      <c r="X757" t="n">
        <v>0.04</v>
      </c>
      <c r="Y757" t="n">
        <v>1</v>
      </c>
      <c r="Z757" t="n">
        <v>10</v>
      </c>
    </row>
    <row r="758">
      <c r="A758" t="n">
        <v>97</v>
      </c>
      <c r="B758" t="n">
        <v>135</v>
      </c>
      <c r="C758" t="inlineStr">
        <is>
          <t xml:space="preserve">CONCLUIDO	</t>
        </is>
      </c>
      <c r="D758" t="n">
        <v>14.1304</v>
      </c>
      <c r="E758" t="n">
        <v>7.08</v>
      </c>
      <c r="F758" t="n">
        <v>4.07</v>
      </c>
      <c r="G758" t="n">
        <v>81.44</v>
      </c>
      <c r="H758" t="n">
        <v>1.44</v>
      </c>
      <c r="I758" t="n">
        <v>3</v>
      </c>
      <c r="J758" t="n">
        <v>312.28</v>
      </c>
      <c r="K758" t="n">
        <v>59.89</v>
      </c>
      <c r="L758" t="n">
        <v>25.25</v>
      </c>
      <c r="M758" t="n">
        <v>1</v>
      </c>
      <c r="N758" t="n">
        <v>92.15000000000001</v>
      </c>
      <c r="O758" t="n">
        <v>38749.07</v>
      </c>
      <c r="P758" t="n">
        <v>58.86</v>
      </c>
      <c r="Q758" t="n">
        <v>203.56</v>
      </c>
      <c r="R758" t="n">
        <v>14.98</v>
      </c>
      <c r="S758" t="n">
        <v>13.05</v>
      </c>
      <c r="T758" t="n">
        <v>678.1</v>
      </c>
      <c r="U758" t="n">
        <v>0.87</v>
      </c>
      <c r="V758" t="n">
        <v>0.92</v>
      </c>
      <c r="W758" t="n">
        <v>0.06</v>
      </c>
      <c r="X758" t="n">
        <v>0.03</v>
      </c>
      <c r="Y758" t="n">
        <v>1</v>
      </c>
      <c r="Z758" t="n">
        <v>10</v>
      </c>
    </row>
    <row r="759">
      <c r="A759" t="n">
        <v>98</v>
      </c>
      <c r="B759" t="n">
        <v>135</v>
      </c>
      <c r="C759" t="inlineStr">
        <is>
          <t xml:space="preserve">CONCLUIDO	</t>
        </is>
      </c>
      <c r="D759" t="n">
        <v>14.1293</v>
      </c>
      <c r="E759" t="n">
        <v>7.08</v>
      </c>
      <c r="F759" t="n">
        <v>4.07</v>
      </c>
      <c r="G759" t="n">
        <v>81.45999999999999</v>
      </c>
      <c r="H759" t="n">
        <v>1.45</v>
      </c>
      <c r="I759" t="n">
        <v>3</v>
      </c>
      <c r="J759" t="n">
        <v>312.83</v>
      </c>
      <c r="K759" t="n">
        <v>59.89</v>
      </c>
      <c r="L759" t="n">
        <v>25.5</v>
      </c>
      <c r="M759" t="n">
        <v>0</v>
      </c>
      <c r="N759" t="n">
        <v>92.44</v>
      </c>
      <c r="O759" t="n">
        <v>38816.85</v>
      </c>
      <c r="P759" t="n">
        <v>58.96</v>
      </c>
      <c r="Q759" t="n">
        <v>203.56</v>
      </c>
      <c r="R759" t="n">
        <v>14.94</v>
      </c>
      <c r="S759" t="n">
        <v>13.05</v>
      </c>
      <c r="T759" t="n">
        <v>660.88</v>
      </c>
      <c r="U759" t="n">
        <v>0.87</v>
      </c>
      <c r="V759" t="n">
        <v>0.92</v>
      </c>
      <c r="W759" t="n">
        <v>0.06</v>
      </c>
      <c r="X759" t="n">
        <v>0.03</v>
      </c>
      <c r="Y759" t="n">
        <v>1</v>
      </c>
      <c r="Z759" t="n">
        <v>10</v>
      </c>
    </row>
    <row r="760">
      <c r="A760" t="n">
        <v>0</v>
      </c>
      <c r="B760" t="n">
        <v>80</v>
      </c>
      <c r="C760" t="inlineStr">
        <is>
          <t xml:space="preserve">CONCLUIDO	</t>
        </is>
      </c>
      <c r="D760" t="n">
        <v>11.5436</v>
      </c>
      <c r="E760" t="n">
        <v>8.66</v>
      </c>
      <c r="F760" t="n">
        <v>4.92</v>
      </c>
      <c r="G760" t="n">
        <v>6.71</v>
      </c>
      <c r="H760" t="n">
        <v>0.11</v>
      </c>
      <c r="I760" t="n">
        <v>44</v>
      </c>
      <c r="J760" t="n">
        <v>159.12</v>
      </c>
      <c r="K760" t="n">
        <v>50.28</v>
      </c>
      <c r="L760" t="n">
        <v>1</v>
      </c>
      <c r="M760" t="n">
        <v>42</v>
      </c>
      <c r="N760" t="n">
        <v>27.84</v>
      </c>
      <c r="O760" t="n">
        <v>19859.16</v>
      </c>
      <c r="P760" t="n">
        <v>59.41</v>
      </c>
      <c r="Q760" t="n">
        <v>203.63</v>
      </c>
      <c r="R760" t="n">
        <v>41.6</v>
      </c>
      <c r="S760" t="n">
        <v>13.05</v>
      </c>
      <c r="T760" t="n">
        <v>13784.08</v>
      </c>
      <c r="U760" t="n">
        <v>0.31</v>
      </c>
      <c r="V760" t="n">
        <v>0.76</v>
      </c>
      <c r="W760" t="n">
        <v>0.12</v>
      </c>
      <c r="X760" t="n">
        <v>0.88</v>
      </c>
      <c r="Y760" t="n">
        <v>1</v>
      </c>
      <c r="Z760" t="n">
        <v>10</v>
      </c>
    </row>
    <row r="761">
      <c r="A761" t="n">
        <v>1</v>
      </c>
      <c r="B761" t="n">
        <v>80</v>
      </c>
      <c r="C761" t="inlineStr">
        <is>
          <t xml:space="preserve">CONCLUIDO	</t>
        </is>
      </c>
      <c r="D761" t="n">
        <v>12.301</v>
      </c>
      <c r="E761" t="n">
        <v>8.130000000000001</v>
      </c>
      <c r="F761" t="n">
        <v>4.71</v>
      </c>
      <c r="G761" t="n">
        <v>8.31</v>
      </c>
      <c r="H761" t="n">
        <v>0.14</v>
      </c>
      <c r="I761" t="n">
        <v>34</v>
      </c>
      <c r="J761" t="n">
        <v>159.48</v>
      </c>
      <c r="K761" t="n">
        <v>50.28</v>
      </c>
      <c r="L761" t="n">
        <v>1.25</v>
      </c>
      <c r="M761" t="n">
        <v>32</v>
      </c>
      <c r="N761" t="n">
        <v>27.95</v>
      </c>
      <c r="O761" t="n">
        <v>19902.91</v>
      </c>
      <c r="P761" t="n">
        <v>56.57</v>
      </c>
      <c r="Q761" t="n">
        <v>203.58</v>
      </c>
      <c r="R761" t="n">
        <v>34.83</v>
      </c>
      <c r="S761" t="n">
        <v>13.05</v>
      </c>
      <c r="T761" t="n">
        <v>10449.54</v>
      </c>
      <c r="U761" t="n">
        <v>0.37</v>
      </c>
      <c r="V761" t="n">
        <v>0.79</v>
      </c>
      <c r="W761" t="n">
        <v>0.11</v>
      </c>
      <c r="X761" t="n">
        <v>0.67</v>
      </c>
      <c r="Y761" t="n">
        <v>1</v>
      </c>
      <c r="Z761" t="n">
        <v>10</v>
      </c>
    </row>
    <row r="762">
      <c r="A762" t="n">
        <v>2</v>
      </c>
      <c r="B762" t="n">
        <v>80</v>
      </c>
      <c r="C762" t="inlineStr">
        <is>
          <t xml:space="preserve">CONCLUIDO	</t>
        </is>
      </c>
      <c r="D762" t="n">
        <v>12.8041</v>
      </c>
      <c r="E762" t="n">
        <v>7.81</v>
      </c>
      <c r="F762" t="n">
        <v>4.58</v>
      </c>
      <c r="G762" t="n">
        <v>9.82</v>
      </c>
      <c r="H762" t="n">
        <v>0.17</v>
      </c>
      <c r="I762" t="n">
        <v>28</v>
      </c>
      <c r="J762" t="n">
        <v>159.83</v>
      </c>
      <c r="K762" t="n">
        <v>50.28</v>
      </c>
      <c r="L762" t="n">
        <v>1.5</v>
      </c>
      <c r="M762" t="n">
        <v>26</v>
      </c>
      <c r="N762" t="n">
        <v>28.05</v>
      </c>
      <c r="O762" t="n">
        <v>19946.71</v>
      </c>
      <c r="P762" t="n">
        <v>54.85</v>
      </c>
      <c r="Q762" t="n">
        <v>203.61</v>
      </c>
      <c r="R762" t="n">
        <v>31.01</v>
      </c>
      <c r="S762" t="n">
        <v>13.05</v>
      </c>
      <c r="T762" t="n">
        <v>8571.84</v>
      </c>
      <c r="U762" t="n">
        <v>0.42</v>
      </c>
      <c r="V762" t="n">
        <v>0.82</v>
      </c>
      <c r="W762" t="n">
        <v>0.1</v>
      </c>
      <c r="X762" t="n">
        <v>0.54</v>
      </c>
      <c r="Y762" t="n">
        <v>1</v>
      </c>
      <c r="Z762" t="n">
        <v>10</v>
      </c>
    </row>
    <row r="763">
      <c r="A763" t="n">
        <v>3</v>
      </c>
      <c r="B763" t="n">
        <v>80</v>
      </c>
      <c r="C763" t="inlineStr">
        <is>
          <t xml:space="preserve">CONCLUIDO	</t>
        </is>
      </c>
      <c r="D763" t="n">
        <v>13.2548</v>
      </c>
      <c r="E763" t="n">
        <v>7.54</v>
      </c>
      <c r="F763" t="n">
        <v>4.48</v>
      </c>
      <c r="G763" t="n">
        <v>11.68</v>
      </c>
      <c r="H763" t="n">
        <v>0.19</v>
      </c>
      <c r="I763" t="n">
        <v>23</v>
      </c>
      <c r="J763" t="n">
        <v>160.19</v>
      </c>
      <c r="K763" t="n">
        <v>50.28</v>
      </c>
      <c r="L763" t="n">
        <v>1.75</v>
      </c>
      <c r="M763" t="n">
        <v>21</v>
      </c>
      <c r="N763" t="n">
        <v>28.16</v>
      </c>
      <c r="O763" t="n">
        <v>19990.53</v>
      </c>
      <c r="P763" t="n">
        <v>53.3</v>
      </c>
      <c r="Q763" t="n">
        <v>203.59</v>
      </c>
      <c r="R763" t="n">
        <v>27.63</v>
      </c>
      <c r="S763" t="n">
        <v>13.05</v>
      </c>
      <c r="T763" t="n">
        <v>6905.44</v>
      </c>
      <c r="U763" t="n">
        <v>0.47</v>
      </c>
      <c r="V763" t="n">
        <v>0.83</v>
      </c>
      <c r="W763" t="n">
        <v>0.09</v>
      </c>
      <c r="X763" t="n">
        <v>0.44</v>
      </c>
      <c r="Y763" t="n">
        <v>1</v>
      </c>
      <c r="Z763" t="n">
        <v>10</v>
      </c>
    </row>
    <row r="764">
      <c r="A764" t="n">
        <v>4</v>
      </c>
      <c r="B764" t="n">
        <v>80</v>
      </c>
      <c r="C764" t="inlineStr">
        <is>
          <t xml:space="preserve">CONCLUIDO	</t>
        </is>
      </c>
      <c r="D764" t="n">
        <v>13.5808</v>
      </c>
      <c r="E764" t="n">
        <v>7.36</v>
      </c>
      <c r="F764" t="n">
        <v>4.39</v>
      </c>
      <c r="G764" t="n">
        <v>13.18</v>
      </c>
      <c r="H764" t="n">
        <v>0.22</v>
      </c>
      <c r="I764" t="n">
        <v>20</v>
      </c>
      <c r="J764" t="n">
        <v>160.54</v>
      </c>
      <c r="K764" t="n">
        <v>50.28</v>
      </c>
      <c r="L764" t="n">
        <v>2</v>
      </c>
      <c r="M764" t="n">
        <v>18</v>
      </c>
      <c r="N764" t="n">
        <v>28.26</v>
      </c>
      <c r="O764" t="n">
        <v>20034.4</v>
      </c>
      <c r="P764" t="n">
        <v>52.07</v>
      </c>
      <c r="Q764" t="n">
        <v>203.57</v>
      </c>
      <c r="R764" t="n">
        <v>24.76</v>
      </c>
      <c r="S764" t="n">
        <v>13.05</v>
      </c>
      <c r="T764" t="n">
        <v>5485.42</v>
      </c>
      <c r="U764" t="n">
        <v>0.53</v>
      </c>
      <c r="V764" t="n">
        <v>0.85</v>
      </c>
      <c r="W764" t="n">
        <v>0.09</v>
      </c>
      <c r="X764" t="n">
        <v>0.35</v>
      </c>
      <c r="Y764" t="n">
        <v>1</v>
      </c>
      <c r="Z764" t="n">
        <v>10</v>
      </c>
    </row>
    <row r="765">
      <c r="A765" t="n">
        <v>5</v>
      </c>
      <c r="B765" t="n">
        <v>80</v>
      </c>
      <c r="C765" t="inlineStr">
        <is>
          <t xml:space="preserve">CONCLUIDO	</t>
        </is>
      </c>
      <c r="D765" t="n">
        <v>13.6353</v>
      </c>
      <c r="E765" t="n">
        <v>7.33</v>
      </c>
      <c r="F765" t="n">
        <v>4.43</v>
      </c>
      <c r="G765" t="n">
        <v>14.76</v>
      </c>
      <c r="H765" t="n">
        <v>0.25</v>
      </c>
      <c r="I765" t="n">
        <v>18</v>
      </c>
      <c r="J765" t="n">
        <v>160.9</v>
      </c>
      <c r="K765" t="n">
        <v>50.28</v>
      </c>
      <c r="L765" t="n">
        <v>2.25</v>
      </c>
      <c r="M765" t="n">
        <v>16</v>
      </c>
      <c r="N765" t="n">
        <v>28.37</v>
      </c>
      <c r="O765" t="n">
        <v>20078.3</v>
      </c>
      <c r="P765" t="n">
        <v>52.24</v>
      </c>
      <c r="Q765" t="n">
        <v>203.61</v>
      </c>
      <c r="R765" t="n">
        <v>26.72</v>
      </c>
      <c r="S765" t="n">
        <v>13.05</v>
      </c>
      <c r="T765" t="n">
        <v>6477.3</v>
      </c>
      <c r="U765" t="n">
        <v>0.49</v>
      </c>
      <c r="V765" t="n">
        <v>0.84</v>
      </c>
      <c r="W765" t="n">
        <v>0.07000000000000001</v>
      </c>
      <c r="X765" t="n">
        <v>0.39</v>
      </c>
      <c r="Y765" t="n">
        <v>1</v>
      </c>
      <c r="Z765" t="n">
        <v>10</v>
      </c>
    </row>
    <row r="766">
      <c r="A766" t="n">
        <v>6</v>
      </c>
      <c r="B766" t="n">
        <v>80</v>
      </c>
      <c r="C766" t="inlineStr">
        <is>
          <t xml:space="preserve">CONCLUIDO	</t>
        </is>
      </c>
      <c r="D766" t="n">
        <v>13.912</v>
      </c>
      <c r="E766" t="n">
        <v>7.19</v>
      </c>
      <c r="F766" t="n">
        <v>4.35</v>
      </c>
      <c r="G766" t="n">
        <v>16.31</v>
      </c>
      <c r="H766" t="n">
        <v>0.27</v>
      </c>
      <c r="I766" t="n">
        <v>16</v>
      </c>
      <c r="J766" t="n">
        <v>161.26</v>
      </c>
      <c r="K766" t="n">
        <v>50.28</v>
      </c>
      <c r="L766" t="n">
        <v>2.5</v>
      </c>
      <c r="M766" t="n">
        <v>14</v>
      </c>
      <c r="N766" t="n">
        <v>28.48</v>
      </c>
      <c r="O766" t="n">
        <v>20122.23</v>
      </c>
      <c r="P766" t="n">
        <v>50.97</v>
      </c>
      <c r="Q766" t="n">
        <v>203.56</v>
      </c>
      <c r="R766" t="n">
        <v>23.68</v>
      </c>
      <c r="S766" t="n">
        <v>13.05</v>
      </c>
      <c r="T766" t="n">
        <v>4966.34</v>
      </c>
      <c r="U766" t="n">
        <v>0.55</v>
      </c>
      <c r="V766" t="n">
        <v>0.86</v>
      </c>
      <c r="W766" t="n">
        <v>0.08</v>
      </c>
      <c r="X766" t="n">
        <v>0.31</v>
      </c>
      <c r="Y766" t="n">
        <v>1</v>
      </c>
      <c r="Z766" t="n">
        <v>10</v>
      </c>
    </row>
    <row r="767">
      <c r="A767" t="n">
        <v>7</v>
      </c>
      <c r="B767" t="n">
        <v>80</v>
      </c>
      <c r="C767" t="inlineStr">
        <is>
          <t xml:space="preserve">CONCLUIDO	</t>
        </is>
      </c>
      <c r="D767" t="n">
        <v>14.0143</v>
      </c>
      <c r="E767" t="n">
        <v>7.14</v>
      </c>
      <c r="F767" t="n">
        <v>4.33</v>
      </c>
      <c r="G767" t="n">
        <v>17.31</v>
      </c>
      <c r="H767" t="n">
        <v>0.3</v>
      </c>
      <c r="I767" t="n">
        <v>15</v>
      </c>
      <c r="J767" t="n">
        <v>161.61</v>
      </c>
      <c r="K767" t="n">
        <v>50.28</v>
      </c>
      <c r="L767" t="n">
        <v>2.75</v>
      </c>
      <c r="M767" t="n">
        <v>13</v>
      </c>
      <c r="N767" t="n">
        <v>28.58</v>
      </c>
      <c r="O767" t="n">
        <v>20166.2</v>
      </c>
      <c r="P767" t="n">
        <v>50.52</v>
      </c>
      <c r="Q767" t="n">
        <v>203.59</v>
      </c>
      <c r="R767" t="n">
        <v>23</v>
      </c>
      <c r="S767" t="n">
        <v>13.05</v>
      </c>
      <c r="T767" t="n">
        <v>4627.85</v>
      </c>
      <c r="U767" t="n">
        <v>0.57</v>
      </c>
      <c r="V767" t="n">
        <v>0.86</v>
      </c>
      <c r="W767" t="n">
        <v>0.08</v>
      </c>
      <c r="X767" t="n">
        <v>0.29</v>
      </c>
      <c r="Y767" t="n">
        <v>1</v>
      </c>
      <c r="Z767" t="n">
        <v>10</v>
      </c>
    </row>
    <row r="768">
      <c r="A768" t="n">
        <v>8</v>
      </c>
      <c r="B768" t="n">
        <v>80</v>
      </c>
      <c r="C768" t="inlineStr">
        <is>
          <t xml:space="preserve">CONCLUIDO	</t>
        </is>
      </c>
      <c r="D768" t="n">
        <v>14.2371</v>
      </c>
      <c r="E768" t="n">
        <v>7.02</v>
      </c>
      <c r="F768" t="n">
        <v>4.28</v>
      </c>
      <c r="G768" t="n">
        <v>19.76</v>
      </c>
      <c r="H768" t="n">
        <v>0.33</v>
      </c>
      <c r="I768" t="n">
        <v>13</v>
      </c>
      <c r="J768" t="n">
        <v>161.97</v>
      </c>
      <c r="K768" t="n">
        <v>50.28</v>
      </c>
      <c r="L768" t="n">
        <v>3</v>
      </c>
      <c r="M768" t="n">
        <v>11</v>
      </c>
      <c r="N768" t="n">
        <v>28.69</v>
      </c>
      <c r="O768" t="n">
        <v>20210.21</v>
      </c>
      <c r="P768" t="n">
        <v>49.78</v>
      </c>
      <c r="Q768" t="n">
        <v>203.56</v>
      </c>
      <c r="R768" t="n">
        <v>21.52</v>
      </c>
      <c r="S768" t="n">
        <v>13.05</v>
      </c>
      <c r="T768" t="n">
        <v>3899.56</v>
      </c>
      <c r="U768" t="n">
        <v>0.61</v>
      </c>
      <c r="V768" t="n">
        <v>0.87</v>
      </c>
      <c r="W768" t="n">
        <v>0.07000000000000001</v>
      </c>
      <c r="X768" t="n">
        <v>0.24</v>
      </c>
      <c r="Y768" t="n">
        <v>1</v>
      </c>
      <c r="Z768" t="n">
        <v>10</v>
      </c>
    </row>
    <row r="769">
      <c r="A769" t="n">
        <v>9</v>
      </c>
      <c r="B769" t="n">
        <v>80</v>
      </c>
      <c r="C769" t="inlineStr">
        <is>
          <t xml:space="preserve">CONCLUIDO	</t>
        </is>
      </c>
      <c r="D769" t="n">
        <v>14.3489</v>
      </c>
      <c r="E769" t="n">
        <v>6.97</v>
      </c>
      <c r="F769" t="n">
        <v>4.26</v>
      </c>
      <c r="G769" t="n">
        <v>21.29</v>
      </c>
      <c r="H769" t="n">
        <v>0.35</v>
      </c>
      <c r="I769" t="n">
        <v>12</v>
      </c>
      <c r="J769" t="n">
        <v>162.33</v>
      </c>
      <c r="K769" t="n">
        <v>50.28</v>
      </c>
      <c r="L769" t="n">
        <v>3.25</v>
      </c>
      <c r="M769" t="n">
        <v>10</v>
      </c>
      <c r="N769" t="n">
        <v>28.8</v>
      </c>
      <c r="O769" t="n">
        <v>20254.26</v>
      </c>
      <c r="P769" t="n">
        <v>49.22</v>
      </c>
      <c r="Q769" t="n">
        <v>203.56</v>
      </c>
      <c r="R769" t="n">
        <v>20.78</v>
      </c>
      <c r="S769" t="n">
        <v>13.05</v>
      </c>
      <c r="T769" t="n">
        <v>3532.54</v>
      </c>
      <c r="U769" t="n">
        <v>0.63</v>
      </c>
      <c r="V769" t="n">
        <v>0.88</v>
      </c>
      <c r="W769" t="n">
        <v>0.07000000000000001</v>
      </c>
      <c r="X769" t="n">
        <v>0.22</v>
      </c>
      <c r="Y769" t="n">
        <v>1</v>
      </c>
      <c r="Z769" t="n">
        <v>10</v>
      </c>
    </row>
    <row r="770">
      <c r="A770" t="n">
        <v>10</v>
      </c>
      <c r="B770" t="n">
        <v>80</v>
      </c>
      <c r="C770" t="inlineStr">
        <is>
          <t xml:space="preserve">CONCLUIDO	</t>
        </is>
      </c>
      <c r="D770" t="n">
        <v>14.4532</v>
      </c>
      <c r="E770" t="n">
        <v>6.92</v>
      </c>
      <c r="F770" t="n">
        <v>4.24</v>
      </c>
      <c r="G770" t="n">
        <v>23.13</v>
      </c>
      <c r="H770" t="n">
        <v>0.38</v>
      </c>
      <c r="I770" t="n">
        <v>11</v>
      </c>
      <c r="J770" t="n">
        <v>162.68</v>
      </c>
      <c r="K770" t="n">
        <v>50.28</v>
      </c>
      <c r="L770" t="n">
        <v>3.5</v>
      </c>
      <c r="M770" t="n">
        <v>9</v>
      </c>
      <c r="N770" t="n">
        <v>28.9</v>
      </c>
      <c r="O770" t="n">
        <v>20298.34</v>
      </c>
      <c r="P770" t="n">
        <v>48.69</v>
      </c>
      <c r="Q770" t="n">
        <v>203.59</v>
      </c>
      <c r="R770" t="n">
        <v>20.24</v>
      </c>
      <c r="S770" t="n">
        <v>13.05</v>
      </c>
      <c r="T770" t="n">
        <v>3270.21</v>
      </c>
      <c r="U770" t="n">
        <v>0.64</v>
      </c>
      <c r="V770" t="n">
        <v>0.88</v>
      </c>
      <c r="W770" t="n">
        <v>0.07000000000000001</v>
      </c>
      <c r="X770" t="n">
        <v>0.2</v>
      </c>
      <c r="Y770" t="n">
        <v>1</v>
      </c>
      <c r="Z770" t="n">
        <v>10</v>
      </c>
    </row>
    <row r="771">
      <c r="A771" t="n">
        <v>11</v>
      </c>
      <c r="B771" t="n">
        <v>80</v>
      </c>
      <c r="C771" t="inlineStr">
        <is>
          <t xml:space="preserve">CONCLUIDO	</t>
        </is>
      </c>
      <c r="D771" t="n">
        <v>14.459</v>
      </c>
      <c r="E771" t="n">
        <v>6.92</v>
      </c>
      <c r="F771" t="n">
        <v>4.24</v>
      </c>
      <c r="G771" t="n">
        <v>23.11</v>
      </c>
      <c r="H771" t="n">
        <v>0.41</v>
      </c>
      <c r="I771" t="n">
        <v>11</v>
      </c>
      <c r="J771" t="n">
        <v>163.04</v>
      </c>
      <c r="K771" t="n">
        <v>50.28</v>
      </c>
      <c r="L771" t="n">
        <v>3.75</v>
      </c>
      <c r="M771" t="n">
        <v>9</v>
      </c>
      <c r="N771" t="n">
        <v>29.01</v>
      </c>
      <c r="O771" t="n">
        <v>20342.46</v>
      </c>
      <c r="P771" t="n">
        <v>48.55</v>
      </c>
      <c r="Q771" t="n">
        <v>203.57</v>
      </c>
      <c r="R771" t="n">
        <v>20.14</v>
      </c>
      <c r="S771" t="n">
        <v>13.05</v>
      </c>
      <c r="T771" t="n">
        <v>3218.38</v>
      </c>
      <c r="U771" t="n">
        <v>0.65</v>
      </c>
      <c r="V771" t="n">
        <v>0.88</v>
      </c>
      <c r="W771" t="n">
        <v>0.07000000000000001</v>
      </c>
      <c r="X771" t="n">
        <v>0.2</v>
      </c>
      <c r="Y771" t="n">
        <v>1</v>
      </c>
      <c r="Z771" t="n">
        <v>10</v>
      </c>
    </row>
    <row r="772">
      <c r="A772" t="n">
        <v>12</v>
      </c>
      <c r="B772" t="n">
        <v>80</v>
      </c>
      <c r="C772" t="inlineStr">
        <is>
          <t xml:space="preserve">CONCLUIDO	</t>
        </is>
      </c>
      <c r="D772" t="n">
        <v>14.6455</v>
      </c>
      <c r="E772" t="n">
        <v>6.83</v>
      </c>
      <c r="F772" t="n">
        <v>4.18</v>
      </c>
      <c r="G772" t="n">
        <v>25.09</v>
      </c>
      <c r="H772" t="n">
        <v>0.43</v>
      </c>
      <c r="I772" t="n">
        <v>10</v>
      </c>
      <c r="J772" t="n">
        <v>163.4</v>
      </c>
      <c r="K772" t="n">
        <v>50.28</v>
      </c>
      <c r="L772" t="n">
        <v>4</v>
      </c>
      <c r="M772" t="n">
        <v>8</v>
      </c>
      <c r="N772" t="n">
        <v>29.12</v>
      </c>
      <c r="O772" t="n">
        <v>20386.62</v>
      </c>
      <c r="P772" t="n">
        <v>47.6</v>
      </c>
      <c r="Q772" t="n">
        <v>203.56</v>
      </c>
      <c r="R772" t="n">
        <v>18.4</v>
      </c>
      <c r="S772" t="n">
        <v>13.05</v>
      </c>
      <c r="T772" t="n">
        <v>2354.16</v>
      </c>
      <c r="U772" t="n">
        <v>0.71</v>
      </c>
      <c r="V772" t="n">
        <v>0.89</v>
      </c>
      <c r="W772" t="n">
        <v>0.07000000000000001</v>
      </c>
      <c r="X772" t="n">
        <v>0.14</v>
      </c>
      <c r="Y772" t="n">
        <v>1</v>
      </c>
      <c r="Z772" t="n">
        <v>10</v>
      </c>
    </row>
    <row r="773">
      <c r="A773" t="n">
        <v>13</v>
      </c>
      <c r="B773" t="n">
        <v>80</v>
      </c>
      <c r="C773" t="inlineStr">
        <is>
          <t xml:space="preserve">CONCLUIDO	</t>
        </is>
      </c>
      <c r="D773" t="n">
        <v>14.6687</v>
      </c>
      <c r="E773" t="n">
        <v>6.82</v>
      </c>
      <c r="F773" t="n">
        <v>4.2</v>
      </c>
      <c r="G773" t="n">
        <v>28.02</v>
      </c>
      <c r="H773" t="n">
        <v>0.46</v>
      </c>
      <c r="I773" t="n">
        <v>9</v>
      </c>
      <c r="J773" t="n">
        <v>163.76</v>
      </c>
      <c r="K773" t="n">
        <v>50.28</v>
      </c>
      <c r="L773" t="n">
        <v>4.25</v>
      </c>
      <c r="M773" t="n">
        <v>7</v>
      </c>
      <c r="N773" t="n">
        <v>29.23</v>
      </c>
      <c r="O773" t="n">
        <v>20430.81</v>
      </c>
      <c r="P773" t="n">
        <v>47.45</v>
      </c>
      <c r="Q773" t="n">
        <v>203.56</v>
      </c>
      <c r="R773" t="n">
        <v>19.08</v>
      </c>
      <c r="S773" t="n">
        <v>13.05</v>
      </c>
      <c r="T773" t="n">
        <v>2702.33</v>
      </c>
      <c r="U773" t="n">
        <v>0.68</v>
      </c>
      <c r="V773" t="n">
        <v>0.89</v>
      </c>
      <c r="W773" t="n">
        <v>0.07000000000000001</v>
      </c>
      <c r="X773" t="n">
        <v>0.16</v>
      </c>
      <c r="Y773" t="n">
        <v>1</v>
      </c>
      <c r="Z773" t="n">
        <v>10</v>
      </c>
    </row>
    <row r="774">
      <c r="A774" t="n">
        <v>14</v>
      </c>
      <c r="B774" t="n">
        <v>80</v>
      </c>
      <c r="C774" t="inlineStr">
        <is>
          <t xml:space="preserve">CONCLUIDO	</t>
        </is>
      </c>
      <c r="D774" t="n">
        <v>14.6604</v>
      </c>
      <c r="E774" t="n">
        <v>6.82</v>
      </c>
      <c r="F774" t="n">
        <v>4.21</v>
      </c>
      <c r="G774" t="n">
        <v>28.04</v>
      </c>
      <c r="H774" t="n">
        <v>0.49</v>
      </c>
      <c r="I774" t="n">
        <v>9</v>
      </c>
      <c r="J774" t="n">
        <v>164.12</v>
      </c>
      <c r="K774" t="n">
        <v>50.28</v>
      </c>
      <c r="L774" t="n">
        <v>4.5</v>
      </c>
      <c r="M774" t="n">
        <v>7</v>
      </c>
      <c r="N774" t="n">
        <v>29.34</v>
      </c>
      <c r="O774" t="n">
        <v>20475.04</v>
      </c>
      <c r="P774" t="n">
        <v>47.56</v>
      </c>
      <c r="Q774" t="n">
        <v>203.59</v>
      </c>
      <c r="R774" t="n">
        <v>19.21</v>
      </c>
      <c r="S774" t="n">
        <v>13.05</v>
      </c>
      <c r="T774" t="n">
        <v>2764.17</v>
      </c>
      <c r="U774" t="n">
        <v>0.68</v>
      </c>
      <c r="V774" t="n">
        <v>0.89</v>
      </c>
      <c r="W774" t="n">
        <v>0.07000000000000001</v>
      </c>
      <c r="X774" t="n">
        <v>0.17</v>
      </c>
      <c r="Y774" t="n">
        <v>1</v>
      </c>
      <c r="Z774" t="n">
        <v>10</v>
      </c>
    </row>
    <row r="775">
      <c r="A775" t="n">
        <v>15</v>
      </c>
      <c r="B775" t="n">
        <v>80</v>
      </c>
      <c r="C775" t="inlineStr">
        <is>
          <t xml:space="preserve">CONCLUIDO	</t>
        </is>
      </c>
      <c r="D775" t="n">
        <v>14.6568</v>
      </c>
      <c r="E775" t="n">
        <v>6.82</v>
      </c>
      <c r="F775" t="n">
        <v>4.21</v>
      </c>
      <c r="G775" t="n">
        <v>28.06</v>
      </c>
      <c r="H775" t="n">
        <v>0.51</v>
      </c>
      <c r="I775" t="n">
        <v>9</v>
      </c>
      <c r="J775" t="n">
        <v>164.48</v>
      </c>
      <c r="K775" t="n">
        <v>50.28</v>
      </c>
      <c r="L775" t="n">
        <v>4.75</v>
      </c>
      <c r="M775" t="n">
        <v>7</v>
      </c>
      <c r="N775" t="n">
        <v>29.45</v>
      </c>
      <c r="O775" t="n">
        <v>20519.3</v>
      </c>
      <c r="P775" t="n">
        <v>47.26</v>
      </c>
      <c r="Q775" t="n">
        <v>203.56</v>
      </c>
      <c r="R775" t="n">
        <v>19.29</v>
      </c>
      <c r="S775" t="n">
        <v>13.05</v>
      </c>
      <c r="T775" t="n">
        <v>2803.09</v>
      </c>
      <c r="U775" t="n">
        <v>0.68</v>
      </c>
      <c r="V775" t="n">
        <v>0.89</v>
      </c>
      <c r="W775" t="n">
        <v>0.07000000000000001</v>
      </c>
      <c r="X775" t="n">
        <v>0.17</v>
      </c>
      <c r="Y775" t="n">
        <v>1</v>
      </c>
      <c r="Z775" t="n">
        <v>10</v>
      </c>
    </row>
    <row r="776">
      <c r="A776" t="n">
        <v>16</v>
      </c>
      <c r="B776" t="n">
        <v>80</v>
      </c>
      <c r="C776" t="inlineStr">
        <is>
          <t xml:space="preserve">CONCLUIDO	</t>
        </is>
      </c>
      <c r="D776" t="n">
        <v>14.785</v>
      </c>
      <c r="E776" t="n">
        <v>6.76</v>
      </c>
      <c r="F776" t="n">
        <v>4.18</v>
      </c>
      <c r="G776" t="n">
        <v>31.36</v>
      </c>
      <c r="H776" t="n">
        <v>0.54</v>
      </c>
      <c r="I776" t="n">
        <v>8</v>
      </c>
      <c r="J776" t="n">
        <v>164.83</v>
      </c>
      <c r="K776" t="n">
        <v>50.28</v>
      </c>
      <c r="L776" t="n">
        <v>5</v>
      </c>
      <c r="M776" t="n">
        <v>6</v>
      </c>
      <c r="N776" t="n">
        <v>29.55</v>
      </c>
      <c r="O776" t="n">
        <v>20563.61</v>
      </c>
      <c r="P776" t="n">
        <v>46.67</v>
      </c>
      <c r="Q776" t="n">
        <v>203.59</v>
      </c>
      <c r="R776" t="n">
        <v>18.41</v>
      </c>
      <c r="S776" t="n">
        <v>13.05</v>
      </c>
      <c r="T776" t="n">
        <v>2369.04</v>
      </c>
      <c r="U776" t="n">
        <v>0.71</v>
      </c>
      <c r="V776" t="n">
        <v>0.89</v>
      </c>
      <c r="W776" t="n">
        <v>0.07000000000000001</v>
      </c>
      <c r="X776" t="n">
        <v>0.14</v>
      </c>
      <c r="Y776" t="n">
        <v>1</v>
      </c>
      <c r="Z776" t="n">
        <v>10</v>
      </c>
    </row>
    <row r="777">
      <c r="A777" t="n">
        <v>17</v>
      </c>
      <c r="B777" t="n">
        <v>80</v>
      </c>
      <c r="C777" t="inlineStr">
        <is>
          <t xml:space="preserve">CONCLUIDO	</t>
        </is>
      </c>
      <c r="D777" t="n">
        <v>14.7783</v>
      </c>
      <c r="E777" t="n">
        <v>6.77</v>
      </c>
      <c r="F777" t="n">
        <v>4.18</v>
      </c>
      <c r="G777" t="n">
        <v>31.38</v>
      </c>
      <c r="H777" t="n">
        <v>0.5600000000000001</v>
      </c>
      <c r="I777" t="n">
        <v>8</v>
      </c>
      <c r="J777" t="n">
        <v>165.19</v>
      </c>
      <c r="K777" t="n">
        <v>50.28</v>
      </c>
      <c r="L777" t="n">
        <v>5.25</v>
      </c>
      <c r="M777" t="n">
        <v>6</v>
      </c>
      <c r="N777" t="n">
        <v>29.66</v>
      </c>
      <c r="O777" t="n">
        <v>20607.95</v>
      </c>
      <c r="P777" t="n">
        <v>46.37</v>
      </c>
      <c r="Q777" t="n">
        <v>203.58</v>
      </c>
      <c r="R777" t="n">
        <v>18.5</v>
      </c>
      <c r="S777" t="n">
        <v>13.05</v>
      </c>
      <c r="T777" t="n">
        <v>2412.65</v>
      </c>
      <c r="U777" t="n">
        <v>0.71</v>
      </c>
      <c r="V777" t="n">
        <v>0.89</v>
      </c>
      <c r="W777" t="n">
        <v>0.07000000000000001</v>
      </c>
      <c r="X777" t="n">
        <v>0.14</v>
      </c>
      <c r="Y777" t="n">
        <v>1</v>
      </c>
      <c r="Z777" t="n">
        <v>10</v>
      </c>
    </row>
    <row r="778">
      <c r="A778" t="n">
        <v>18</v>
      </c>
      <c r="B778" t="n">
        <v>80</v>
      </c>
      <c r="C778" t="inlineStr">
        <is>
          <t xml:space="preserve">CONCLUIDO	</t>
        </is>
      </c>
      <c r="D778" t="n">
        <v>14.9297</v>
      </c>
      <c r="E778" t="n">
        <v>6.7</v>
      </c>
      <c r="F778" t="n">
        <v>4.15</v>
      </c>
      <c r="G778" t="n">
        <v>35.55</v>
      </c>
      <c r="H778" t="n">
        <v>0.59</v>
      </c>
      <c r="I778" t="n">
        <v>7</v>
      </c>
      <c r="J778" t="n">
        <v>165.55</v>
      </c>
      <c r="K778" t="n">
        <v>50.28</v>
      </c>
      <c r="L778" t="n">
        <v>5.5</v>
      </c>
      <c r="M778" t="n">
        <v>5</v>
      </c>
      <c r="N778" t="n">
        <v>29.77</v>
      </c>
      <c r="O778" t="n">
        <v>20652.33</v>
      </c>
      <c r="P778" t="n">
        <v>45.59</v>
      </c>
      <c r="Q778" t="n">
        <v>203.56</v>
      </c>
      <c r="R778" t="n">
        <v>17.23</v>
      </c>
      <c r="S778" t="n">
        <v>13.05</v>
      </c>
      <c r="T778" t="n">
        <v>1787.08</v>
      </c>
      <c r="U778" t="n">
        <v>0.76</v>
      </c>
      <c r="V778" t="n">
        <v>0.9</v>
      </c>
      <c r="W778" t="n">
        <v>0.07000000000000001</v>
      </c>
      <c r="X778" t="n">
        <v>0.11</v>
      </c>
      <c r="Y778" t="n">
        <v>1</v>
      </c>
      <c r="Z778" t="n">
        <v>10</v>
      </c>
    </row>
    <row r="779">
      <c r="A779" t="n">
        <v>19</v>
      </c>
      <c r="B779" t="n">
        <v>80</v>
      </c>
      <c r="C779" t="inlineStr">
        <is>
          <t xml:space="preserve">CONCLUIDO	</t>
        </is>
      </c>
      <c r="D779" t="n">
        <v>14.9396</v>
      </c>
      <c r="E779" t="n">
        <v>6.69</v>
      </c>
      <c r="F779" t="n">
        <v>4.14</v>
      </c>
      <c r="G779" t="n">
        <v>35.52</v>
      </c>
      <c r="H779" t="n">
        <v>0.61</v>
      </c>
      <c r="I779" t="n">
        <v>7</v>
      </c>
      <c r="J779" t="n">
        <v>165.91</v>
      </c>
      <c r="K779" t="n">
        <v>50.28</v>
      </c>
      <c r="L779" t="n">
        <v>5.75</v>
      </c>
      <c r="M779" t="n">
        <v>5</v>
      </c>
      <c r="N779" t="n">
        <v>29.88</v>
      </c>
      <c r="O779" t="n">
        <v>20696.74</v>
      </c>
      <c r="P779" t="n">
        <v>45.41</v>
      </c>
      <c r="Q779" t="n">
        <v>203.56</v>
      </c>
      <c r="R779" t="n">
        <v>17.24</v>
      </c>
      <c r="S779" t="n">
        <v>13.05</v>
      </c>
      <c r="T779" t="n">
        <v>1788.49</v>
      </c>
      <c r="U779" t="n">
        <v>0.76</v>
      </c>
      <c r="V779" t="n">
        <v>0.9</v>
      </c>
      <c r="W779" t="n">
        <v>0.06</v>
      </c>
      <c r="X779" t="n">
        <v>0.1</v>
      </c>
      <c r="Y779" t="n">
        <v>1</v>
      </c>
      <c r="Z779" t="n">
        <v>10</v>
      </c>
    </row>
    <row r="780">
      <c r="A780" t="n">
        <v>20</v>
      </c>
      <c r="B780" t="n">
        <v>80</v>
      </c>
      <c r="C780" t="inlineStr">
        <is>
          <t xml:space="preserve">CONCLUIDO	</t>
        </is>
      </c>
      <c r="D780" t="n">
        <v>14.8926</v>
      </c>
      <c r="E780" t="n">
        <v>6.71</v>
      </c>
      <c r="F780" t="n">
        <v>4.16</v>
      </c>
      <c r="G780" t="n">
        <v>35.7</v>
      </c>
      <c r="H780" t="n">
        <v>0.64</v>
      </c>
      <c r="I780" t="n">
        <v>7</v>
      </c>
      <c r="J780" t="n">
        <v>166.27</v>
      </c>
      <c r="K780" t="n">
        <v>50.28</v>
      </c>
      <c r="L780" t="n">
        <v>6</v>
      </c>
      <c r="M780" t="n">
        <v>5</v>
      </c>
      <c r="N780" t="n">
        <v>29.99</v>
      </c>
      <c r="O780" t="n">
        <v>20741.2</v>
      </c>
      <c r="P780" t="n">
        <v>45.44</v>
      </c>
      <c r="Q780" t="n">
        <v>203.61</v>
      </c>
      <c r="R780" t="n">
        <v>17.91</v>
      </c>
      <c r="S780" t="n">
        <v>13.05</v>
      </c>
      <c r="T780" t="n">
        <v>2126.94</v>
      </c>
      <c r="U780" t="n">
        <v>0.73</v>
      </c>
      <c r="V780" t="n">
        <v>0.9</v>
      </c>
      <c r="W780" t="n">
        <v>0.07000000000000001</v>
      </c>
      <c r="X780" t="n">
        <v>0.12</v>
      </c>
      <c r="Y780" t="n">
        <v>1</v>
      </c>
      <c r="Z780" t="n">
        <v>10</v>
      </c>
    </row>
    <row r="781">
      <c r="A781" t="n">
        <v>21</v>
      </c>
      <c r="B781" t="n">
        <v>80</v>
      </c>
      <c r="C781" t="inlineStr">
        <is>
          <t xml:space="preserve">CONCLUIDO	</t>
        </is>
      </c>
      <c r="D781" t="n">
        <v>14.8846</v>
      </c>
      <c r="E781" t="n">
        <v>6.72</v>
      </c>
      <c r="F781" t="n">
        <v>4.17</v>
      </c>
      <c r="G781" t="n">
        <v>35.73</v>
      </c>
      <c r="H781" t="n">
        <v>0.66</v>
      </c>
      <c r="I781" t="n">
        <v>7</v>
      </c>
      <c r="J781" t="n">
        <v>166.64</v>
      </c>
      <c r="K781" t="n">
        <v>50.28</v>
      </c>
      <c r="L781" t="n">
        <v>6.25</v>
      </c>
      <c r="M781" t="n">
        <v>5</v>
      </c>
      <c r="N781" t="n">
        <v>30.11</v>
      </c>
      <c r="O781" t="n">
        <v>20785.69</v>
      </c>
      <c r="P781" t="n">
        <v>44.99</v>
      </c>
      <c r="Q781" t="n">
        <v>203.56</v>
      </c>
      <c r="R781" t="n">
        <v>18.04</v>
      </c>
      <c r="S781" t="n">
        <v>13.05</v>
      </c>
      <c r="T781" t="n">
        <v>2190.41</v>
      </c>
      <c r="U781" t="n">
        <v>0.72</v>
      </c>
      <c r="V781" t="n">
        <v>0.9</v>
      </c>
      <c r="W781" t="n">
        <v>0.07000000000000001</v>
      </c>
      <c r="X781" t="n">
        <v>0.13</v>
      </c>
      <c r="Y781" t="n">
        <v>1</v>
      </c>
      <c r="Z781" t="n">
        <v>10</v>
      </c>
    </row>
    <row r="782">
      <c r="A782" t="n">
        <v>22</v>
      </c>
      <c r="B782" t="n">
        <v>80</v>
      </c>
      <c r="C782" t="inlineStr">
        <is>
          <t xml:space="preserve">CONCLUIDO	</t>
        </is>
      </c>
      <c r="D782" t="n">
        <v>15.025</v>
      </c>
      <c r="E782" t="n">
        <v>6.66</v>
      </c>
      <c r="F782" t="n">
        <v>4.14</v>
      </c>
      <c r="G782" t="n">
        <v>41.38</v>
      </c>
      <c r="H782" t="n">
        <v>0.6899999999999999</v>
      </c>
      <c r="I782" t="n">
        <v>6</v>
      </c>
      <c r="J782" t="n">
        <v>167</v>
      </c>
      <c r="K782" t="n">
        <v>50.28</v>
      </c>
      <c r="L782" t="n">
        <v>6.5</v>
      </c>
      <c r="M782" t="n">
        <v>4</v>
      </c>
      <c r="N782" t="n">
        <v>30.22</v>
      </c>
      <c r="O782" t="n">
        <v>20830.22</v>
      </c>
      <c r="P782" t="n">
        <v>44.3</v>
      </c>
      <c r="Q782" t="n">
        <v>203.56</v>
      </c>
      <c r="R782" t="n">
        <v>17.07</v>
      </c>
      <c r="S782" t="n">
        <v>13.05</v>
      </c>
      <c r="T782" t="n">
        <v>1710.7</v>
      </c>
      <c r="U782" t="n">
        <v>0.76</v>
      </c>
      <c r="V782" t="n">
        <v>0.9</v>
      </c>
      <c r="W782" t="n">
        <v>0.06</v>
      </c>
      <c r="X782" t="n">
        <v>0.1</v>
      </c>
      <c r="Y782" t="n">
        <v>1</v>
      </c>
      <c r="Z782" t="n">
        <v>10</v>
      </c>
    </row>
    <row r="783">
      <c r="A783" t="n">
        <v>23</v>
      </c>
      <c r="B783" t="n">
        <v>80</v>
      </c>
      <c r="C783" t="inlineStr">
        <is>
          <t xml:space="preserve">CONCLUIDO	</t>
        </is>
      </c>
      <c r="D783" t="n">
        <v>15.0219</v>
      </c>
      <c r="E783" t="n">
        <v>6.66</v>
      </c>
      <c r="F783" t="n">
        <v>4.14</v>
      </c>
      <c r="G783" t="n">
        <v>41.39</v>
      </c>
      <c r="H783" t="n">
        <v>0.71</v>
      </c>
      <c r="I783" t="n">
        <v>6</v>
      </c>
      <c r="J783" t="n">
        <v>167.36</v>
      </c>
      <c r="K783" t="n">
        <v>50.28</v>
      </c>
      <c r="L783" t="n">
        <v>6.75</v>
      </c>
      <c r="M783" t="n">
        <v>4</v>
      </c>
      <c r="N783" t="n">
        <v>30.33</v>
      </c>
      <c r="O783" t="n">
        <v>20874.78</v>
      </c>
      <c r="P783" t="n">
        <v>44.35</v>
      </c>
      <c r="Q783" t="n">
        <v>203.56</v>
      </c>
      <c r="R783" t="n">
        <v>17.13</v>
      </c>
      <c r="S783" t="n">
        <v>13.05</v>
      </c>
      <c r="T783" t="n">
        <v>1738.36</v>
      </c>
      <c r="U783" t="n">
        <v>0.76</v>
      </c>
      <c r="V783" t="n">
        <v>0.9</v>
      </c>
      <c r="W783" t="n">
        <v>0.06</v>
      </c>
      <c r="X783" t="n">
        <v>0.1</v>
      </c>
      <c r="Y783" t="n">
        <v>1</v>
      </c>
      <c r="Z783" t="n">
        <v>10</v>
      </c>
    </row>
    <row r="784">
      <c r="A784" t="n">
        <v>24</v>
      </c>
      <c r="B784" t="n">
        <v>80</v>
      </c>
      <c r="C784" t="inlineStr">
        <is>
          <t xml:space="preserve">CONCLUIDO	</t>
        </is>
      </c>
      <c r="D784" t="n">
        <v>15.0301</v>
      </c>
      <c r="E784" t="n">
        <v>6.65</v>
      </c>
      <c r="F784" t="n">
        <v>4.14</v>
      </c>
      <c r="G784" t="n">
        <v>41.36</v>
      </c>
      <c r="H784" t="n">
        <v>0.74</v>
      </c>
      <c r="I784" t="n">
        <v>6</v>
      </c>
      <c r="J784" t="n">
        <v>167.72</v>
      </c>
      <c r="K784" t="n">
        <v>50.28</v>
      </c>
      <c r="L784" t="n">
        <v>7</v>
      </c>
      <c r="M784" t="n">
        <v>4</v>
      </c>
      <c r="N784" t="n">
        <v>30.44</v>
      </c>
      <c r="O784" t="n">
        <v>20919.39</v>
      </c>
      <c r="P784" t="n">
        <v>44.17</v>
      </c>
      <c r="Q784" t="n">
        <v>203.56</v>
      </c>
      <c r="R784" t="n">
        <v>16.92</v>
      </c>
      <c r="S784" t="n">
        <v>13.05</v>
      </c>
      <c r="T784" t="n">
        <v>1634.11</v>
      </c>
      <c r="U784" t="n">
        <v>0.77</v>
      </c>
      <c r="V784" t="n">
        <v>0.9</v>
      </c>
      <c r="W784" t="n">
        <v>0.07000000000000001</v>
      </c>
      <c r="X784" t="n">
        <v>0.1</v>
      </c>
      <c r="Y784" t="n">
        <v>1</v>
      </c>
      <c r="Z784" t="n">
        <v>10</v>
      </c>
    </row>
    <row r="785">
      <c r="A785" t="n">
        <v>25</v>
      </c>
      <c r="B785" t="n">
        <v>80</v>
      </c>
      <c r="C785" t="inlineStr">
        <is>
          <t xml:space="preserve">CONCLUIDO	</t>
        </is>
      </c>
      <c r="D785" t="n">
        <v>15.0602</v>
      </c>
      <c r="E785" t="n">
        <v>6.64</v>
      </c>
      <c r="F785" t="n">
        <v>4.12</v>
      </c>
      <c r="G785" t="n">
        <v>41.22</v>
      </c>
      <c r="H785" t="n">
        <v>0.76</v>
      </c>
      <c r="I785" t="n">
        <v>6</v>
      </c>
      <c r="J785" t="n">
        <v>168.08</v>
      </c>
      <c r="K785" t="n">
        <v>50.28</v>
      </c>
      <c r="L785" t="n">
        <v>7.25</v>
      </c>
      <c r="M785" t="n">
        <v>4</v>
      </c>
      <c r="N785" t="n">
        <v>30.55</v>
      </c>
      <c r="O785" t="n">
        <v>20964.03</v>
      </c>
      <c r="P785" t="n">
        <v>43.47</v>
      </c>
      <c r="Q785" t="n">
        <v>203.56</v>
      </c>
      <c r="R785" t="n">
        <v>16.55</v>
      </c>
      <c r="S785" t="n">
        <v>13.05</v>
      </c>
      <c r="T785" t="n">
        <v>1448.27</v>
      </c>
      <c r="U785" t="n">
        <v>0.79</v>
      </c>
      <c r="V785" t="n">
        <v>0.91</v>
      </c>
      <c r="W785" t="n">
        <v>0.06</v>
      </c>
      <c r="X785" t="n">
        <v>0.08</v>
      </c>
      <c r="Y785" t="n">
        <v>1</v>
      </c>
      <c r="Z785" t="n">
        <v>10</v>
      </c>
    </row>
    <row r="786">
      <c r="A786" t="n">
        <v>26</v>
      </c>
      <c r="B786" t="n">
        <v>80</v>
      </c>
      <c r="C786" t="inlineStr">
        <is>
          <t xml:space="preserve">CONCLUIDO	</t>
        </is>
      </c>
      <c r="D786" t="n">
        <v>14.9938</v>
      </c>
      <c r="E786" t="n">
        <v>6.67</v>
      </c>
      <c r="F786" t="n">
        <v>4.15</v>
      </c>
      <c r="G786" t="n">
        <v>41.52</v>
      </c>
      <c r="H786" t="n">
        <v>0.79</v>
      </c>
      <c r="I786" t="n">
        <v>6</v>
      </c>
      <c r="J786" t="n">
        <v>168.44</v>
      </c>
      <c r="K786" t="n">
        <v>50.28</v>
      </c>
      <c r="L786" t="n">
        <v>7.5</v>
      </c>
      <c r="M786" t="n">
        <v>4</v>
      </c>
      <c r="N786" t="n">
        <v>30.66</v>
      </c>
      <c r="O786" t="n">
        <v>21008.71</v>
      </c>
      <c r="P786" t="n">
        <v>43.46</v>
      </c>
      <c r="Q786" t="n">
        <v>203.67</v>
      </c>
      <c r="R786" t="n">
        <v>17.53</v>
      </c>
      <c r="S786" t="n">
        <v>13.05</v>
      </c>
      <c r="T786" t="n">
        <v>1939.73</v>
      </c>
      <c r="U786" t="n">
        <v>0.74</v>
      </c>
      <c r="V786" t="n">
        <v>0.9</v>
      </c>
      <c r="W786" t="n">
        <v>0.06</v>
      </c>
      <c r="X786" t="n">
        <v>0.11</v>
      </c>
      <c r="Y786" t="n">
        <v>1</v>
      </c>
      <c r="Z786" t="n">
        <v>10</v>
      </c>
    </row>
    <row r="787">
      <c r="A787" t="n">
        <v>27</v>
      </c>
      <c r="B787" t="n">
        <v>80</v>
      </c>
      <c r="C787" t="inlineStr">
        <is>
          <t xml:space="preserve">CONCLUIDO	</t>
        </is>
      </c>
      <c r="D787" t="n">
        <v>15.1458</v>
      </c>
      <c r="E787" t="n">
        <v>6.6</v>
      </c>
      <c r="F787" t="n">
        <v>4.12</v>
      </c>
      <c r="G787" t="n">
        <v>49.4</v>
      </c>
      <c r="H787" t="n">
        <v>0.8100000000000001</v>
      </c>
      <c r="I787" t="n">
        <v>5</v>
      </c>
      <c r="J787" t="n">
        <v>168.81</v>
      </c>
      <c r="K787" t="n">
        <v>50.28</v>
      </c>
      <c r="L787" t="n">
        <v>7.75</v>
      </c>
      <c r="M787" t="n">
        <v>3</v>
      </c>
      <c r="N787" t="n">
        <v>30.78</v>
      </c>
      <c r="O787" t="n">
        <v>21053.43</v>
      </c>
      <c r="P787" t="n">
        <v>42.72</v>
      </c>
      <c r="Q787" t="n">
        <v>203.56</v>
      </c>
      <c r="R787" t="n">
        <v>16.42</v>
      </c>
      <c r="S787" t="n">
        <v>13.05</v>
      </c>
      <c r="T787" t="n">
        <v>1388.94</v>
      </c>
      <c r="U787" t="n">
        <v>0.79</v>
      </c>
      <c r="V787" t="n">
        <v>0.91</v>
      </c>
      <c r="W787" t="n">
        <v>0.06</v>
      </c>
      <c r="X787" t="n">
        <v>0.08</v>
      </c>
      <c r="Y787" t="n">
        <v>1</v>
      </c>
      <c r="Z787" t="n">
        <v>10</v>
      </c>
    </row>
    <row r="788">
      <c r="A788" t="n">
        <v>28</v>
      </c>
      <c r="B788" t="n">
        <v>80</v>
      </c>
      <c r="C788" t="inlineStr">
        <is>
          <t xml:space="preserve">CONCLUIDO	</t>
        </is>
      </c>
      <c r="D788" t="n">
        <v>15.1318</v>
      </c>
      <c r="E788" t="n">
        <v>6.61</v>
      </c>
      <c r="F788" t="n">
        <v>4.12</v>
      </c>
      <c r="G788" t="n">
        <v>49.48</v>
      </c>
      <c r="H788" t="n">
        <v>0.84</v>
      </c>
      <c r="I788" t="n">
        <v>5</v>
      </c>
      <c r="J788" t="n">
        <v>169.17</v>
      </c>
      <c r="K788" t="n">
        <v>50.28</v>
      </c>
      <c r="L788" t="n">
        <v>8</v>
      </c>
      <c r="M788" t="n">
        <v>3</v>
      </c>
      <c r="N788" t="n">
        <v>30.89</v>
      </c>
      <c r="O788" t="n">
        <v>21098.19</v>
      </c>
      <c r="P788" t="n">
        <v>42.7</v>
      </c>
      <c r="Q788" t="n">
        <v>203.57</v>
      </c>
      <c r="R788" t="n">
        <v>16.58</v>
      </c>
      <c r="S788" t="n">
        <v>13.05</v>
      </c>
      <c r="T788" t="n">
        <v>1471.95</v>
      </c>
      <c r="U788" t="n">
        <v>0.79</v>
      </c>
      <c r="V788" t="n">
        <v>0.91</v>
      </c>
      <c r="W788" t="n">
        <v>0.06</v>
      </c>
      <c r="X788" t="n">
        <v>0.08</v>
      </c>
      <c r="Y788" t="n">
        <v>1</v>
      </c>
      <c r="Z788" t="n">
        <v>10</v>
      </c>
    </row>
    <row r="789">
      <c r="A789" t="n">
        <v>29</v>
      </c>
      <c r="B789" t="n">
        <v>80</v>
      </c>
      <c r="C789" t="inlineStr">
        <is>
          <t xml:space="preserve">CONCLUIDO	</t>
        </is>
      </c>
      <c r="D789" t="n">
        <v>15.1464</v>
      </c>
      <c r="E789" t="n">
        <v>6.6</v>
      </c>
      <c r="F789" t="n">
        <v>4.12</v>
      </c>
      <c r="G789" t="n">
        <v>49.4</v>
      </c>
      <c r="H789" t="n">
        <v>0.86</v>
      </c>
      <c r="I789" t="n">
        <v>5</v>
      </c>
      <c r="J789" t="n">
        <v>169.53</v>
      </c>
      <c r="K789" t="n">
        <v>50.28</v>
      </c>
      <c r="L789" t="n">
        <v>8.25</v>
      </c>
      <c r="M789" t="n">
        <v>3</v>
      </c>
      <c r="N789" t="n">
        <v>31</v>
      </c>
      <c r="O789" t="n">
        <v>21142.98</v>
      </c>
      <c r="P789" t="n">
        <v>42.7</v>
      </c>
      <c r="Q789" t="n">
        <v>203.56</v>
      </c>
      <c r="R789" t="n">
        <v>16.41</v>
      </c>
      <c r="S789" t="n">
        <v>13.05</v>
      </c>
      <c r="T789" t="n">
        <v>1384.59</v>
      </c>
      <c r="U789" t="n">
        <v>0.8</v>
      </c>
      <c r="V789" t="n">
        <v>0.91</v>
      </c>
      <c r="W789" t="n">
        <v>0.06</v>
      </c>
      <c r="X789" t="n">
        <v>0.08</v>
      </c>
      <c r="Y789" t="n">
        <v>1</v>
      </c>
      <c r="Z789" t="n">
        <v>10</v>
      </c>
    </row>
    <row r="790">
      <c r="A790" t="n">
        <v>30</v>
      </c>
      <c r="B790" t="n">
        <v>80</v>
      </c>
      <c r="C790" t="inlineStr">
        <is>
          <t xml:space="preserve">CONCLUIDO	</t>
        </is>
      </c>
      <c r="D790" t="n">
        <v>15.1604</v>
      </c>
      <c r="E790" t="n">
        <v>6.6</v>
      </c>
      <c r="F790" t="n">
        <v>4.11</v>
      </c>
      <c r="G790" t="n">
        <v>49.33</v>
      </c>
      <c r="H790" t="n">
        <v>0.89</v>
      </c>
      <c r="I790" t="n">
        <v>5</v>
      </c>
      <c r="J790" t="n">
        <v>169.9</v>
      </c>
      <c r="K790" t="n">
        <v>50.28</v>
      </c>
      <c r="L790" t="n">
        <v>8.5</v>
      </c>
      <c r="M790" t="n">
        <v>3</v>
      </c>
      <c r="N790" t="n">
        <v>31.12</v>
      </c>
      <c r="O790" t="n">
        <v>21187.82</v>
      </c>
      <c r="P790" t="n">
        <v>42.42</v>
      </c>
      <c r="Q790" t="n">
        <v>203.56</v>
      </c>
      <c r="R790" t="n">
        <v>16.08</v>
      </c>
      <c r="S790" t="n">
        <v>13.05</v>
      </c>
      <c r="T790" t="n">
        <v>1221.22</v>
      </c>
      <c r="U790" t="n">
        <v>0.8100000000000001</v>
      </c>
      <c r="V790" t="n">
        <v>0.91</v>
      </c>
      <c r="W790" t="n">
        <v>0.06</v>
      </c>
      <c r="X790" t="n">
        <v>0.07000000000000001</v>
      </c>
      <c r="Y790" t="n">
        <v>1</v>
      </c>
      <c r="Z790" t="n">
        <v>10</v>
      </c>
    </row>
    <row r="791">
      <c r="A791" t="n">
        <v>31</v>
      </c>
      <c r="B791" t="n">
        <v>80</v>
      </c>
      <c r="C791" t="inlineStr">
        <is>
          <t xml:space="preserve">CONCLUIDO	</t>
        </is>
      </c>
      <c r="D791" t="n">
        <v>15.163</v>
      </c>
      <c r="E791" t="n">
        <v>6.6</v>
      </c>
      <c r="F791" t="n">
        <v>4.11</v>
      </c>
      <c r="G791" t="n">
        <v>49.31</v>
      </c>
      <c r="H791" t="n">
        <v>0.91</v>
      </c>
      <c r="I791" t="n">
        <v>5</v>
      </c>
      <c r="J791" t="n">
        <v>170.26</v>
      </c>
      <c r="K791" t="n">
        <v>50.28</v>
      </c>
      <c r="L791" t="n">
        <v>8.75</v>
      </c>
      <c r="M791" t="n">
        <v>3</v>
      </c>
      <c r="N791" t="n">
        <v>31.23</v>
      </c>
      <c r="O791" t="n">
        <v>21232.69</v>
      </c>
      <c r="P791" t="n">
        <v>42.15</v>
      </c>
      <c r="Q791" t="n">
        <v>203.56</v>
      </c>
      <c r="R791" t="n">
        <v>16.2</v>
      </c>
      <c r="S791" t="n">
        <v>13.05</v>
      </c>
      <c r="T791" t="n">
        <v>1278.39</v>
      </c>
      <c r="U791" t="n">
        <v>0.8100000000000001</v>
      </c>
      <c r="V791" t="n">
        <v>0.91</v>
      </c>
      <c r="W791" t="n">
        <v>0.06</v>
      </c>
      <c r="X791" t="n">
        <v>0.07000000000000001</v>
      </c>
      <c r="Y791" t="n">
        <v>1</v>
      </c>
      <c r="Z791" t="n">
        <v>10</v>
      </c>
    </row>
    <row r="792">
      <c r="A792" t="n">
        <v>32</v>
      </c>
      <c r="B792" t="n">
        <v>80</v>
      </c>
      <c r="C792" t="inlineStr">
        <is>
          <t xml:space="preserve">CONCLUIDO	</t>
        </is>
      </c>
      <c r="D792" t="n">
        <v>15.128</v>
      </c>
      <c r="E792" t="n">
        <v>6.61</v>
      </c>
      <c r="F792" t="n">
        <v>4.12</v>
      </c>
      <c r="G792" t="n">
        <v>49.5</v>
      </c>
      <c r="H792" t="n">
        <v>0.9399999999999999</v>
      </c>
      <c r="I792" t="n">
        <v>5</v>
      </c>
      <c r="J792" t="n">
        <v>170.62</v>
      </c>
      <c r="K792" t="n">
        <v>50.28</v>
      </c>
      <c r="L792" t="n">
        <v>9</v>
      </c>
      <c r="M792" t="n">
        <v>3</v>
      </c>
      <c r="N792" t="n">
        <v>31.34</v>
      </c>
      <c r="O792" t="n">
        <v>21277.6</v>
      </c>
      <c r="P792" t="n">
        <v>41.69</v>
      </c>
      <c r="Q792" t="n">
        <v>203.56</v>
      </c>
      <c r="R792" t="n">
        <v>16.69</v>
      </c>
      <c r="S792" t="n">
        <v>13.05</v>
      </c>
      <c r="T792" t="n">
        <v>1526.68</v>
      </c>
      <c r="U792" t="n">
        <v>0.78</v>
      </c>
      <c r="V792" t="n">
        <v>0.91</v>
      </c>
      <c r="W792" t="n">
        <v>0.06</v>
      </c>
      <c r="X792" t="n">
        <v>0.08</v>
      </c>
      <c r="Y792" t="n">
        <v>1</v>
      </c>
      <c r="Z792" t="n">
        <v>10</v>
      </c>
    </row>
    <row r="793">
      <c r="A793" t="n">
        <v>33</v>
      </c>
      <c r="B793" t="n">
        <v>80</v>
      </c>
      <c r="C793" t="inlineStr">
        <is>
          <t xml:space="preserve">CONCLUIDO	</t>
        </is>
      </c>
      <c r="D793" t="n">
        <v>15.1273</v>
      </c>
      <c r="E793" t="n">
        <v>6.61</v>
      </c>
      <c r="F793" t="n">
        <v>4.12</v>
      </c>
      <c r="G793" t="n">
        <v>49.5</v>
      </c>
      <c r="H793" t="n">
        <v>0.96</v>
      </c>
      <c r="I793" t="n">
        <v>5</v>
      </c>
      <c r="J793" t="n">
        <v>170.99</v>
      </c>
      <c r="K793" t="n">
        <v>50.28</v>
      </c>
      <c r="L793" t="n">
        <v>9.25</v>
      </c>
      <c r="M793" t="n">
        <v>3</v>
      </c>
      <c r="N793" t="n">
        <v>31.46</v>
      </c>
      <c r="O793" t="n">
        <v>21322.55</v>
      </c>
      <c r="P793" t="n">
        <v>41.38</v>
      </c>
      <c r="Q793" t="n">
        <v>203.56</v>
      </c>
      <c r="R793" t="n">
        <v>16.66</v>
      </c>
      <c r="S793" t="n">
        <v>13.05</v>
      </c>
      <c r="T793" t="n">
        <v>1510.92</v>
      </c>
      <c r="U793" t="n">
        <v>0.78</v>
      </c>
      <c r="V793" t="n">
        <v>0.91</v>
      </c>
      <c r="W793" t="n">
        <v>0.06</v>
      </c>
      <c r="X793" t="n">
        <v>0.08</v>
      </c>
      <c r="Y793" t="n">
        <v>1</v>
      </c>
      <c r="Z793" t="n">
        <v>10</v>
      </c>
    </row>
    <row r="794">
      <c r="A794" t="n">
        <v>34</v>
      </c>
      <c r="B794" t="n">
        <v>80</v>
      </c>
      <c r="C794" t="inlineStr">
        <is>
          <t xml:space="preserve">CONCLUIDO	</t>
        </is>
      </c>
      <c r="D794" t="n">
        <v>15.1292</v>
      </c>
      <c r="E794" t="n">
        <v>6.61</v>
      </c>
      <c r="F794" t="n">
        <v>4.12</v>
      </c>
      <c r="G794" t="n">
        <v>49.49</v>
      </c>
      <c r="H794" t="n">
        <v>0.98</v>
      </c>
      <c r="I794" t="n">
        <v>5</v>
      </c>
      <c r="J794" t="n">
        <v>171.35</v>
      </c>
      <c r="K794" t="n">
        <v>50.28</v>
      </c>
      <c r="L794" t="n">
        <v>9.5</v>
      </c>
      <c r="M794" t="n">
        <v>3</v>
      </c>
      <c r="N794" t="n">
        <v>31.57</v>
      </c>
      <c r="O794" t="n">
        <v>21367.54</v>
      </c>
      <c r="P794" t="n">
        <v>40.78</v>
      </c>
      <c r="Q794" t="n">
        <v>203.56</v>
      </c>
      <c r="R794" t="n">
        <v>16.65</v>
      </c>
      <c r="S794" t="n">
        <v>13.05</v>
      </c>
      <c r="T794" t="n">
        <v>1505.21</v>
      </c>
      <c r="U794" t="n">
        <v>0.78</v>
      </c>
      <c r="V794" t="n">
        <v>0.91</v>
      </c>
      <c r="W794" t="n">
        <v>0.06</v>
      </c>
      <c r="X794" t="n">
        <v>0.08</v>
      </c>
      <c r="Y794" t="n">
        <v>1</v>
      </c>
      <c r="Z794" t="n">
        <v>10</v>
      </c>
    </row>
    <row r="795">
      <c r="A795" t="n">
        <v>35</v>
      </c>
      <c r="B795" t="n">
        <v>80</v>
      </c>
      <c r="C795" t="inlineStr">
        <is>
          <t xml:space="preserve">CONCLUIDO	</t>
        </is>
      </c>
      <c r="D795" t="n">
        <v>15.2957</v>
      </c>
      <c r="E795" t="n">
        <v>6.54</v>
      </c>
      <c r="F795" t="n">
        <v>4.08</v>
      </c>
      <c r="G795" t="n">
        <v>61.27</v>
      </c>
      <c r="H795" t="n">
        <v>1.01</v>
      </c>
      <c r="I795" t="n">
        <v>4</v>
      </c>
      <c r="J795" t="n">
        <v>171.72</v>
      </c>
      <c r="K795" t="n">
        <v>50.28</v>
      </c>
      <c r="L795" t="n">
        <v>9.75</v>
      </c>
      <c r="M795" t="n">
        <v>2</v>
      </c>
      <c r="N795" t="n">
        <v>31.69</v>
      </c>
      <c r="O795" t="n">
        <v>21412.57</v>
      </c>
      <c r="P795" t="n">
        <v>39.83</v>
      </c>
      <c r="Q795" t="n">
        <v>203.56</v>
      </c>
      <c r="R795" t="n">
        <v>15.29</v>
      </c>
      <c r="S795" t="n">
        <v>13.05</v>
      </c>
      <c r="T795" t="n">
        <v>829.54</v>
      </c>
      <c r="U795" t="n">
        <v>0.85</v>
      </c>
      <c r="V795" t="n">
        <v>0.91</v>
      </c>
      <c r="W795" t="n">
        <v>0.06</v>
      </c>
      <c r="X795" t="n">
        <v>0.04</v>
      </c>
      <c r="Y795" t="n">
        <v>1</v>
      </c>
      <c r="Z795" t="n">
        <v>10</v>
      </c>
    </row>
    <row r="796">
      <c r="A796" t="n">
        <v>36</v>
      </c>
      <c r="B796" t="n">
        <v>80</v>
      </c>
      <c r="C796" t="inlineStr">
        <is>
          <t xml:space="preserve">CONCLUIDO	</t>
        </is>
      </c>
      <c r="D796" t="n">
        <v>15.2743</v>
      </c>
      <c r="E796" t="n">
        <v>6.55</v>
      </c>
      <c r="F796" t="n">
        <v>4.09</v>
      </c>
      <c r="G796" t="n">
        <v>61.4</v>
      </c>
      <c r="H796" t="n">
        <v>1.03</v>
      </c>
      <c r="I796" t="n">
        <v>4</v>
      </c>
      <c r="J796" t="n">
        <v>172.08</v>
      </c>
      <c r="K796" t="n">
        <v>50.28</v>
      </c>
      <c r="L796" t="n">
        <v>10</v>
      </c>
      <c r="M796" t="n">
        <v>2</v>
      </c>
      <c r="N796" t="n">
        <v>31.8</v>
      </c>
      <c r="O796" t="n">
        <v>21457.64</v>
      </c>
      <c r="P796" t="n">
        <v>39.72</v>
      </c>
      <c r="Q796" t="n">
        <v>203.56</v>
      </c>
      <c r="R796" t="n">
        <v>15.67</v>
      </c>
      <c r="S796" t="n">
        <v>13.05</v>
      </c>
      <c r="T796" t="n">
        <v>1020.75</v>
      </c>
      <c r="U796" t="n">
        <v>0.83</v>
      </c>
      <c r="V796" t="n">
        <v>0.91</v>
      </c>
      <c r="W796" t="n">
        <v>0.06</v>
      </c>
      <c r="X796" t="n">
        <v>0.05</v>
      </c>
      <c r="Y796" t="n">
        <v>1</v>
      </c>
      <c r="Z796" t="n">
        <v>10</v>
      </c>
    </row>
    <row r="797">
      <c r="A797" t="n">
        <v>37</v>
      </c>
      <c r="B797" t="n">
        <v>80</v>
      </c>
      <c r="C797" t="inlineStr">
        <is>
          <t xml:space="preserve">CONCLUIDO	</t>
        </is>
      </c>
      <c r="D797" t="n">
        <v>15.2678</v>
      </c>
      <c r="E797" t="n">
        <v>6.55</v>
      </c>
      <c r="F797" t="n">
        <v>4.1</v>
      </c>
      <c r="G797" t="n">
        <v>61.45</v>
      </c>
      <c r="H797" t="n">
        <v>1.05</v>
      </c>
      <c r="I797" t="n">
        <v>4</v>
      </c>
      <c r="J797" t="n">
        <v>172.45</v>
      </c>
      <c r="K797" t="n">
        <v>50.28</v>
      </c>
      <c r="L797" t="n">
        <v>10.25</v>
      </c>
      <c r="M797" t="n">
        <v>2</v>
      </c>
      <c r="N797" t="n">
        <v>31.92</v>
      </c>
      <c r="O797" t="n">
        <v>21502.75</v>
      </c>
      <c r="P797" t="n">
        <v>39.59</v>
      </c>
      <c r="Q797" t="n">
        <v>203.56</v>
      </c>
      <c r="R797" t="n">
        <v>15.78</v>
      </c>
      <c r="S797" t="n">
        <v>13.05</v>
      </c>
      <c r="T797" t="n">
        <v>1075.89</v>
      </c>
      <c r="U797" t="n">
        <v>0.83</v>
      </c>
      <c r="V797" t="n">
        <v>0.91</v>
      </c>
      <c r="W797" t="n">
        <v>0.06</v>
      </c>
      <c r="X797" t="n">
        <v>0.06</v>
      </c>
      <c r="Y797" t="n">
        <v>1</v>
      </c>
      <c r="Z797" t="n">
        <v>10</v>
      </c>
    </row>
    <row r="798">
      <c r="A798" t="n">
        <v>38</v>
      </c>
      <c r="B798" t="n">
        <v>80</v>
      </c>
      <c r="C798" t="inlineStr">
        <is>
          <t xml:space="preserve">CONCLUIDO	</t>
        </is>
      </c>
      <c r="D798" t="n">
        <v>15.2568</v>
      </c>
      <c r="E798" t="n">
        <v>6.55</v>
      </c>
      <c r="F798" t="n">
        <v>4.1</v>
      </c>
      <c r="G798" t="n">
        <v>61.52</v>
      </c>
      <c r="H798" t="n">
        <v>1.08</v>
      </c>
      <c r="I798" t="n">
        <v>4</v>
      </c>
      <c r="J798" t="n">
        <v>172.82</v>
      </c>
      <c r="K798" t="n">
        <v>50.28</v>
      </c>
      <c r="L798" t="n">
        <v>10.5</v>
      </c>
      <c r="M798" t="n">
        <v>1</v>
      </c>
      <c r="N798" t="n">
        <v>32.04</v>
      </c>
      <c r="O798" t="n">
        <v>21547.89</v>
      </c>
      <c r="P798" t="n">
        <v>39.35</v>
      </c>
      <c r="Q798" t="n">
        <v>203.56</v>
      </c>
      <c r="R798" t="n">
        <v>15.89</v>
      </c>
      <c r="S798" t="n">
        <v>13.05</v>
      </c>
      <c r="T798" t="n">
        <v>1132.37</v>
      </c>
      <c r="U798" t="n">
        <v>0.82</v>
      </c>
      <c r="V798" t="n">
        <v>0.91</v>
      </c>
      <c r="W798" t="n">
        <v>0.06</v>
      </c>
      <c r="X798" t="n">
        <v>0.06</v>
      </c>
      <c r="Y798" t="n">
        <v>1</v>
      </c>
      <c r="Z798" t="n">
        <v>10</v>
      </c>
    </row>
    <row r="799">
      <c r="A799" t="n">
        <v>39</v>
      </c>
      <c r="B799" t="n">
        <v>80</v>
      </c>
      <c r="C799" t="inlineStr">
        <is>
          <t xml:space="preserve">CONCLUIDO	</t>
        </is>
      </c>
      <c r="D799" t="n">
        <v>15.2484</v>
      </c>
      <c r="E799" t="n">
        <v>6.56</v>
      </c>
      <c r="F799" t="n">
        <v>4.1</v>
      </c>
      <c r="G799" t="n">
        <v>61.57</v>
      </c>
      <c r="H799" t="n">
        <v>1.1</v>
      </c>
      <c r="I799" t="n">
        <v>4</v>
      </c>
      <c r="J799" t="n">
        <v>173.18</v>
      </c>
      <c r="K799" t="n">
        <v>50.28</v>
      </c>
      <c r="L799" t="n">
        <v>10.75</v>
      </c>
      <c r="M799" t="n">
        <v>0</v>
      </c>
      <c r="N799" t="n">
        <v>32.15</v>
      </c>
      <c r="O799" t="n">
        <v>21593.08</v>
      </c>
      <c r="P799" t="n">
        <v>39.42</v>
      </c>
      <c r="Q799" t="n">
        <v>203.56</v>
      </c>
      <c r="R799" t="n">
        <v>15.94</v>
      </c>
      <c r="S799" t="n">
        <v>13.05</v>
      </c>
      <c r="T799" t="n">
        <v>1153.84</v>
      </c>
      <c r="U799" t="n">
        <v>0.82</v>
      </c>
      <c r="V799" t="n">
        <v>0.91</v>
      </c>
      <c r="W799" t="n">
        <v>0.06</v>
      </c>
      <c r="X799" t="n">
        <v>0.06</v>
      </c>
      <c r="Y799" t="n">
        <v>1</v>
      </c>
      <c r="Z799" t="n">
        <v>10</v>
      </c>
    </row>
    <row r="800">
      <c r="A800" t="n">
        <v>0</v>
      </c>
      <c r="B800" t="n">
        <v>115</v>
      </c>
      <c r="C800" t="inlineStr">
        <is>
          <t xml:space="preserve">CONCLUIDO	</t>
        </is>
      </c>
      <c r="D800" t="n">
        <v>9.5913</v>
      </c>
      <c r="E800" t="n">
        <v>10.43</v>
      </c>
      <c r="F800" t="n">
        <v>5.22</v>
      </c>
      <c r="G800" t="n">
        <v>5.4</v>
      </c>
      <c r="H800" t="n">
        <v>0.08</v>
      </c>
      <c r="I800" t="n">
        <v>58</v>
      </c>
      <c r="J800" t="n">
        <v>222.93</v>
      </c>
      <c r="K800" t="n">
        <v>56.94</v>
      </c>
      <c r="L800" t="n">
        <v>1</v>
      </c>
      <c r="M800" t="n">
        <v>56</v>
      </c>
      <c r="N800" t="n">
        <v>49.99</v>
      </c>
      <c r="O800" t="n">
        <v>27728.69</v>
      </c>
      <c r="P800" t="n">
        <v>78.69</v>
      </c>
      <c r="Q800" t="n">
        <v>203.62</v>
      </c>
      <c r="R800" t="n">
        <v>50.75</v>
      </c>
      <c r="S800" t="n">
        <v>13.05</v>
      </c>
      <c r="T800" t="n">
        <v>18287.56</v>
      </c>
      <c r="U800" t="n">
        <v>0.26</v>
      </c>
      <c r="V800" t="n">
        <v>0.72</v>
      </c>
      <c r="W800" t="n">
        <v>0.15</v>
      </c>
      <c r="X800" t="n">
        <v>1.18</v>
      </c>
      <c r="Y800" t="n">
        <v>1</v>
      </c>
      <c r="Z800" t="n">
        <v>10</v>
      </c>
    </row>
    <row r="801">
      <c r="A801" t="n">
        <v>1</v>
      </c>
      <c r="B801" t="n">
        <v>115</v>
      </c>
      <c r="C801" t="inlineStr">
        <is>
          <t xml:space="preserve">CONCLUIDO	</t>
        </is>
      </c>
      <c r="D801" t="n">
        <v>10.5091</v>
      </c>
      <c r="E801" t="n">
        <v>9.52</v>
      </c>
      <c r="F801" t="n">
        <v>4.92</v>
      </c>
      <c r="G801" t="n">
        <v>6.71</v>
      </c>
      <c r="H801" t="n">
        <v>0.1</v>
      </c>
      <c r="I801" t="n">
        <v>44</v>
      </c>
      <c r="J801" t="n">
        <v>223.35</v>
      </c>
      <c r="K801" t="n">
        <v>56.94</v>
      </c>
      <c r="L801" t="n">
        <v>1.25</v>
      </c>
      <c r="M801" t="n">
        <v>42</v>
      </c>
      <c r="N801" t="n">
        <v>50.15</v>
      </c>
      <c r="O801" t="n">
        <v>27780.03</v>
      </c>
      <c r="P801" t="n">
        <v>74.04000000000001</v>
      </c>
      <c r="Q801" t="n">
        <v>203.58</v>
      </c>
      <c r="R801" t="n">
        <v>41.65</v>
      </c>
      <c r="S801" t="n">
        <v>13.05</v>
      </c>
      <c r="T801" t="n">
        <v>13811.85</v>
      </c>
      <c r="U801" t="n">
        <v>0.31</v>
      </c>
      <c r="V801" t="n">
        <v>0.76</v>
      </c>
      <c r="W801" t="n">
        <v>0.12</v>
      </c>
      <c r="X801" t="n">
        <v>0.88</v>
      </c>
      <c r="Y801" t="n">
        <v>1</v>
      </c>
      <c r="Z801" t="n">
        <v>10</v>
      </c>
    </row>
    <row r="802">
      <c r="A802" t="n">
        <v>2</v>
      </c>
      <c r="B802" t="n">
        <v>115</v>
      </c>
      <c r="C802" t="inlineStr">
        <is>
          <t xml:space="preserve">CONCLUIDO	</t>
        </is>
      </c>
      <c r="D802" t="n">
        <v>11.2139</v>
      </c>
      <c r="E802" t="n">
        <v>8.92</v>
      </c>
      <c r="F802" t="n">
        <v>4.72</v>
      </c>
      <c r="G802" t="n">
        <v>8.09</v>
      </c>
      <c r="H802" t="n">
        <v>0.12</v>
      </c>
      <c r="I802" t="n">
        <v>35</v>
      </c>
      <c r="J802" t="n">
        <v>223.76</v>
      </c>
      <c r="K802" t="n">
        <v>56.94</v>
      </c>
      <c r="L802" t="n">
        <v>1.5</v>
      </c>
      <c r="M802" t="n">
        <v>33</v>
      </c>
      <c r="N802" t="n">
        <v>50.32</v>
      </c>
      <c r="O802" t="n">
        <v>27831.42</v>
      </c>
      <c r="P802" t="n">
        <v>70.78</v>
      </c>
      <c r="Q802" t="n">
        <v>203.57</v>
      </c>
      <c r="R802" t="n">
        <v>35.19</v>
      </c>
      <c r="S802" t="n">
        <v>13.05</v>
      </c>
      <c r="T802" t="n">
        <v>10624.93</v>
      </c>
      <c r="U802" t="n">
        <v>0.37</v>
      </c>
      <c r="V802" t="n">
        <v>0.79</v>
      </c>
      <c r="W802" t="n">
        <v>0.11</v>
      </c>
      <c r="X802" t="n">
        <v>0.68</v>
      </c>
      <c r="Y802" t="n">
        <v>1</v>
      </c>
      <c r="Z802" t="n">
        <v>10</v>
      </c>
    </row>
    <row r="803">
      <c r="A803" t="n">
        <v>3</v>
      </c>
      <c r="B803" t="n">
        <v>115</v>
      </c>
      <c r="C803" t="inlineStr">
        <is>
          <t xml:space="preserve">CONCLUIDO	</t>
        </is>
      </c>
      <c r="D803" t="n">
        <v>11.6163</v>
      </c>
      <c r="E803" t="n">
        <v>8.609999999999999</v>
      </c>
      <c r="F803" t="n">
        <v>4.63</v>
      </c>
      <c r="G803" t="n">
        <v>9.26</v>
      </c>
      <c r="H803" t="n">
        <v>0.14</v>
      </c>
      <c r="I803" t="n">
        <v>30</v>
      </c>
      <c r="J803" t="n">
        <v>224.18</v>
      </c>
      <c r="K803" t="n">
        <v>56.94</v>
      </c>
      <c r="L803" t="n">
        <v>1.75</v>
      </c>
      <c r="M803" t="n">
        <v>28</v>
      </c>
      <c r="N803" t="n">
        <v>50.49</v>
      </c>
      <c r="O803" t="n">
        <v>27882.87</v>
      </c>
      <c r="P803" t="n">
        <v>69.29000000000001</v>
      </c>
      <c r="Q803" t="n">
        <v>203.62</v>
      </c>
      <c r="R803" t="n">
        <v>32.42</v>
      </c>
      <c r="S803" t="n">
        <v>13.05</v>
      </c>
      <c r="T803" t="n">
        <v>9263.040000000001</v>
      </c>
      <c r="U803" t="n">
        <v>0.4</v>
      </c>
      <c r="V803" t="n">
        <v>0.8100000000000001</v>
      </c>
      <c r="W803" t="n">
        <v>0.1</v>
      </c>
      <c r="X803" t="n">
        <v>0.59</v>
      </c>
      <c r="Y803" t="n">
        <v>1</v>
      </c>
      <c r="Z803" t="n">
        <v>10</v>
      </c>
    </row>
    <row r="804">
      <c r="A804" t="n">
        <v>4</v>
      </c>
      <c r="B804" t="n">
        <v>115</v>
      </c>
      <c r="C804" t="inlineStr">
        <is>
          <t xml:space="preserve">CONCLUIDO	</t>
        </is>
      </c>
      <c r="D804" t="n">
        <v>11.9768</v>
      </c>
      <c r="E804" t="n">
        <v>8.35</v>
      </c>
      <c r="F804" t="n">
        <v>4.55</v>
      </c>
      <c r="G804" t="n">
        <v>10.49</v>
      </c>
      <c r="H804" t="n">
        <v>0.16</v>
      </c>
      <c r="I804" t="n">
        <v>26</v>
      </c>
      <c r="J804" t="n">
        <v>224.6</v>
      </c>
      <c r="K804" t="n">
        <v>56.94</v>
      </c>
      <c r="L804" t="n">
        <v>2</v>
      </c>
      <c r="M804" t="n">
        <v>24</v>
      </c>
      <c r="N804" t="n">
        <v>50.65</v>
      </c>
      <c r="O804" t="n">
        <v>27934.37</v>
      </c>
      <c r="P804" t="n">
        <v>67.87</v>
      </c>
      <c r="Q804" t="n">
        <v>203.56</v>
      </c>
      <c r="R804" t="n">
        <v>29.84</v>
      </c>
      <c r="S804" t="n">
        <v>13.05</v>
      </c>
      <c r="T804" t="n">
        <v>7993.66</v>
      </c>
      <c r="U804" t="n">
        <v>0.44</v>
      </c>
      <c r="V804" t="n">
        <v>0.82</v>
      </c>
      <c r="W804" t="n">
        <v>0.1</v>
      </c>
      <c r="X804" t="n">
        <v>0.51</v>
      </c>
      <c r="Y804" t="n">
        <v>1</v>
      </c>
      <c r="Z804" t="n">
        <v>10</v>
      </c>
    </row>
    <row r="805">
      <c r="A805" t="n">
        <v>5</v>
      </c>
      <c r="B805" t="n">
        <v>115</v>
      </c>
      <c r="C805" t="inlineStr">
        <is>
          <t xml:space="preserve">CONCLUIDO	</t>
        </is>
      </c>
      <c r="D805" t="n">
        <v>12.2699</v>
      </c>
      <c r="E805" t="n">
        <v>8.15</v>
      </c>
      <c r="F805" t="n">
        <v>4.48</v>
      </c>
      <c r="G805" t="n">
        <v>11.69</v>
      </c>
      <c r="H805" t="n">
        <v>0.18</v>
      </c>
      <c r="I805" t="n">
        <v>23</v>
      </c>
      <c r="J805" t="n">
        <v>225.01</v>
      </c>
      <c r="K805" t="n">
        <v>56.94</v>
      </c>
      <c r="L805" t="n">
        <v>2.25</v>
      </c>
      <c r="M805" t="n">
        <v>21</v>
      </c>
      <c r="N805" t="n">
        <v>50.82</v>
      </c>
      <c r="O805" t="n">
        <v>27985.94</v>
      </c>
      <c r="P805" t="n">
        <v>66.68000000000001</v>
      </c>
      <c r="Q805" t="n">
        <v>203.57</v>
      </c>
      <c r="R805" t="n">
        <v>27.68</v>
      </c>
      <c r="S805" t="n">
        <v>13.05</v>
      </c>
      <c r="T805" t="n">
        <v>6927.52</v>
      </c>
      <c r="U805" t="n">
        <v>0.47</v>
      </c>
      <c r="V805" t="n">
        <v>0.83</v>
      </c>
      <c r="W805" t="n">
        <v>0.09</v>
      </c>
      <c r="X805" t="n">
        <v>0.44</v>
      </c>
      <c r="Y805" t="n">
        <v>1</v>
      </c>
      <c r="Z805" t="n">
        <v>10</v>
      </c>
    </row>
    <row r="806">
      <c r="A806" t="n">
        <v>6</v>
      </c>
      <c r="B806" t="n">
        <v>115</v>
      </c>
      <c r="C806" t="inlineStr">
        <is>
          <t xml:space="preserve">CONCLUIDO	</t>
        </is>
      </c>
      <c r="D806" t="n">
        <v>12.5993</v>
      </c>
      <c r="E806" t="n">
        <v>7.94</v>
      </c>
      <c r="F806" t="n">
        <v>4.4</v>
      </c>
      <c r="G806" t="n">
        <v>13.2</v>
      </c>
      <c r="H806" t="n">
        <v>0.2</v>
      </c>
      <c r="I806" t="n">
        <v>20</v>
      </c>
      <c r="J806" t="n">
        <v>225.43</v>
      </c>
      <c r="K806" t="n">
        <v>56.94</v>
      </c>
      <c r="L806" t="n">
        <v>2.5</v>
      </c>
      <c r="M806" t="n">
        <v>18</v>
      </c>
      <c r="N806" t="n">
        <v>50.99</v>
      </c>
      <c r="O806" t="n">
        <v>28037.57</v>
      </c>
      <c r="P806" t="n">
        <v>65.34</v>
      </c>
      <c r="Q806" t="n">
        <v>203.57</v>
      </c>
      <c r="R806" t="n">
        <v>24.88</v>
      </c>
      <c r="S806" t="n">
        <v>13.05</v>
      </c>
      <c r="T806" t="n">
        <v>5544.49</v>
      </c>
      <c r="U806" t="n">
        <v>0.52</v>
      </c>
      <c r="V806" t="n">
        <v>0.85</v>
      </c>
      <c r="W806" t="n">
        <v>0.09</v>
      </c>
      <c r="X806" t="n">
        <v>0.36</v>
      </c>
      <c r="Y806" t="n">
        <v>1</v>
      </c>
      <c r="Z806" t="n">
        <v>10</v>
      </c>
    </row>
    <row r="807">
      <c r="A807" t="n">
        <v>7</v>
      </c>
      <c r="B807" t="n">
        <v>115</v>
      </c>
      <c r="C807" t="inlineStr">
        <is>
          <t xml:space="preserve">CONCLUIDO	</t>
        </is>
      </c>
      <c r="D807" t="n">
        <v>12.8055</v>
      </c>
      <c r="E807" t="n">
        <v>7.81</v>
      </c>
      <c r="F807" t="n">
        <v>4.36</v>
      </c>
      <c r="G807" t="n">
        <v>14.53</v>
      </c>
      <c r="H807" t="n">
        <v>0.22</v>
      </c>
      <c r="I807" t="n">
        <v>18</v>
      </c>
      <c r="J807" t="n">
        <v>225.85</v>
      </c>
      <c r="K807" t="n">
        <v>56.94</v>
      </c>
      <c r="L807" t="n">
        <v>2.75</v>
      </c>
      <c r="M807" t="n">
        <v>16</v>
      </c>
      <c r="N807" t="n">
        <v>51.16</v>
      </c>
      <c r="O807" t="n">
        <v>28089.25</v>
      </c>
      <c r="P807" t="n">
        <v>64.51000000000001</v>
      </c>
      <c r="Q807" t="n">
        <v>203.56</v>
      </c>
      <c r="R807" t="n">
        <v>24.22</v>
      </c>
      <c r="S807" t="n">
        <v>13.05</v>
      </c>
      <c r="T807" t="n">
        <v>5223.64</v>
      </c>
      <c r="U807" t="n">
        <v>0.54</v>
      </c>
      <c r="V807" t="n">
        <v>0.86</v>
      </c>
      <c r="W807" t="n">
        <v>0.07000000000000001</v>
      </c>
      <c r="X807" t="n">
        <v>0.32</v>
      </c>
      <c r="Y807" t="n">
        <v>1</v>
      </c>
      <c r="Z807" t="n">
        <v>10</v>
      </c>
    </row>
    <row r="808">
      <c r="A808" t="n">
        <v>8</v>
      </c>
      <c r="B808" t="n">
        <v>115</v>
      </c>
      <c r="C808" t="inlineStr">
        <is>
          <t xml:space="preserve">CONCLUIDO	</t>
        </is>
      </c>
      <c r="D808" t="n">
        <v>12.8269</v>
      </c>
      <c r="E808" t="n">
        <v>7.8</v>
      </c>
      <c r="F808" t="n">
        <v>4.39</v>
      </c>
      <c r="G808" t="n">
        <v>15.49</v>
      </c>
      <c r="H808" t="n">
        <v>0.24</v>
      </c>
      <c r="I808" t="n">
        <v>17</v>
      </c>
      <c r="J808" t="n">
        <v>226.27</v>
      </c>
      <c r="K808" t="n">
        <v>56.94</v>
      </c>
      <c r="L808" t="n">
        <v>3</v>
      </c>
      <c r="M808" t="n">
        <v>15</v>
      </c>
      <c r="N808" t="n">
        <v>51.33</v>
      </c>
      <c r="O808" t="n">
        <v>28140.99</v>
      </c>
      <c r="P808" t="n">
        <v>64.89</v>
      </c>
      <c r="Q808" t="n">
        <v>203.56</v>
      </c>
      <c r="R808" t="n">
        <v>25.07</v>
      </c>
      <c r="S808" t="n">
        <v>13.05</v>
      </c>
      <c r="T808" t="n">
        <v>5654.75</v>
      </c>
      <c r="U808" t="n">
        <v>0.52</v>
      </c>
      <c r="V808" t="n">
        <v>0.85</v>
      </c>
      <c r="W808" t="n">
        <v>0.08</v>
      </c>
      <c r="X808" t="n">
        <v>0.35</v>
      </c>
      <c r="Y808" t="n">
        <v>1</v>
      </c>
      <c r="Z808" t="n">
        <v>10</v>
      </c>
    </row>
    <row r="809">
      <c r="A809" t="n">
        <v>9</v>
      </c>
      <c r="B809" t="n">
        <v>115</v>
      </c>
      <c r="C809" t="inlineStr">
        <is>
          <t xml:space="preserve">CONCLUIDO	</t>
        </is>
      </c>
      <c r="D809" t="n">
        <v>12.9548</v>
      </c>
      <c r="E809" t="n">
        <v>7.72</v>
      </c>
      <c r="F809" t="n">
        <v>4.36</v>
      </c>
      <c r="G809" t="n">
        <v>16.34</v>
      </c>
      <c r="H809" t="n">
        <v>0.25</v>
      </c>
      <c r="I809" t="n">
        <v>16</v>
      </c>
      <c r="J809" t="n">
        <v>226.69</v>
      </c>
      <c r="K809" t="n">
        <v>56.94</v>
      </c>
      <c r="L809" t="n">
        <v>3.25</v>
      </c>
      <c r="M809" t="n">
        <v>14</v>
      </c>
      <c r="N809" t="n">
        <v>51.5</v>
      </c>
      <c r="O809" t="n">
        <v>28192.8</v>
      </c>
      <c r="P809" t="n">
        <v>64.19</v>
      </c>
      <c r="Q809" t="n">
        <v>203.59</v>
      </c>
      <c r="R809" t="n">
        <v>23.87</v>
      </c>
      <c r="S809" t="n">
        <v>13.05</v>
      </c>
      <c r="T809" t="n">
        <v>5059.39</v>
      </c>
      <c r="U809" t="n">
        <v>0.55</v>
      </c>
      <c r="V809" t="n">
        <v>0.86</v>
      </c>
      <c r="W809" t="n">
        <v>0.08</v>
      </c>
      <c r="X809" t="n">
        <v>0.32</v>
      </c>
      <c r="Y809" t="n">
        <v>1</v>
      </c>
      <c r="Z809" t="n">
        <v>10</v>
      </c>
    </row>
    <row r="810">
      <c r="A810" t="n">
        <v>10</v>
      </c>
      <c r="B810" t="n">
        <v>115</v>
      </c>
      <c r="C810" t="inlineStr">
        <is>
          <t xml:space="preserve">CONCLUIDO	</t>
        </is>
      </c>
      <c r="D810" t="n">
        <v>13.1979</v>
      </c>
      <c r="E810" t="n">
        <v>7.58</v>
      </c>
      <c r="F810" t="n">
        <v>4.3</v>
      </c>
      <c r="G810" t="n">
        <v>18.44</v>
      </c>
      <c r="H810" t="n">
        <v>0.27</v>
      </c>
      <c r="I810" t="n">
        <v>14</v>
      </c>
      <c r="J810" t="n">
        <v>227.11</v>
      </c>
      <c r="K810" t="n">
        <v>56.94</v>
      </c>
      <c r="L810" t="n">
        <v>3.5</v>
      </c>
      <c r="M810" t="n">
        <v>12</v>
      </c>
      <c r="N810" t="n">
        <v>51.67</v>
      </c>
      <c r="O810" t="n">
        <v>28244.66</v>
      </c>
      <c r="P810" t="n">
        <v>63.24</v>
      </c>
      <c r="Q810" t="n">
        <v>203.62</v>
      </c>
      <c r="R810" t="n">
        <v>22.16</v>
      </c>
      <c r="S810" t="n">
        <v>13.05</v>
      </c>
      <c r="T810" t="n">
        <v>4216.31</v>
      </c>
      <c r="U810" t="n">
        <v>0.59</v>
      </c>
      <c r="V810" t="n">
        <v>0.87</v>
      </c>
      <c r="W810" t="n">
        <v>0.08</v>
      </c>
      <c r="X810" t="n">
        <v>0.26</v>
      </c>
      <c r="Y810" t="n">
        <v>1</v>
      </c>
      <c r="Z810" t="n">
        <v>10</v>
      </c>
    </row>
    <row r="811">
      <c r="A811" t="n">
        <v>11</v>
      </c>
      <c r="B811" t="n">
        <v>115</v>
      </c>
      <c r="C811" t="inlineStr">
        <is>
          <t xml:space="preserve">CONCLUIDO	</t>
        </is>
      </c>
      <c r="D811" t="n">
        <v>13.3077</v>
      </c>
      <c r="E811" t="n">
        <v>7.51</v>
      </c>
      <c r="F811" t="n">
        <v>4.28</v>
      </c>
      <c r="G811" t="n">
        <v>19.77</v>
      </c>
      <c r="H811" t="n">
        <v>0.29</v>
      </c>
      <c r="I811" t="n">
        <v>13</v>
      </c>
      <c r="J811" t="n">
        <v>227.53</v>
      </c>
      <c r="K811" t="n">
        <v>56.94</v>
      </c>
      <c r="L811" t="n">
        <v>3.75</v>
      </c>
      <c r="M811" t="n">
        <v>11</v>
      </c>
      <c r="N811" t="n">
        <v>51.84</v>
      </c>
      <c r="O811" t="n">
        <v>28296.58</v>
      </c>
      <c r="P811" t="n">
        <v>62.86</v>
      </c>
      <c r="Q811" t="n">
        <v>203.63</v>
      </c>
      <c r="R811" t="n">
        <v>21.57</v>
      </c>
      <c r="S811" t="n">
        <v>13.05</v>
      </c>
      <c r="T811" t="n">
        <v>3925.67</v>
      </c>
      <c r="U811" t="n">
        <v>0.6</v>
      </c>
      <c r="V811" t="n">
        <v>0.87</v>
      </c>
      <c r="W811" t="n">
        <v>0.07000000000000001</v>
      </c>
      <c r="X811" t="n">
        <v>0.24</v>
      </c>
      <c r="Y811" t="n">
        <v>1</v>
      </c>
      <c r="Z811" t="n">
        <v>10</v>
      </c>
    </row>
    <row r="812">
      <c r="A812" t="n">
        <v>12</v>
      </c>
      <c r="B812" t="n">
        <v>115</v>
      </c>
      <c r="C812" t="inlineStr">
        <is>
          <t xml:space="preserve">CONCLUIDO	</t>
        </is>
      </c>
      <c r="D812" t="n">
        <v>13.3077</v>
      </c>
      <c r="E812" t="n">
        <v>7.51</v>
      </c>
      <c r="F812" t="n">
        <v>4.28</v>
      </c>
      <c r="G812" t="n">
        <v>19.77</v>
      </c>
      <c r="H812" t="n">
        <v>0.31</v>
      </c>
      <c r="I812" t="n">
        <v>13</v>
      </c>
      <c r="J812" t="n">
        <v>227.95</v>
      </c>
      <c r="K812" t="n">
        <v>56.94</v>
      </c>
      <c r="L812" t="n">
        <v>4</v>
      </c>
      <c r="M812" t="n">
        <v>11</v>
      </c>
      <c r="N812" t="n">
        <v>52.01</v>
      </c>
      <c r="O812" t="n">
        <v>28348.56</v>
      </c>
      <c r="P812" t="n">
        <v>62.66</v>
      </c>
      <c r="Q812" t="n">
        <v>203.57</v>
      </c>
      <c r="R812" t="n">
        <v>21.53</v>
      </c>
      <c r="S812" t="n">
        <v>13.05</v>
      </c>
      <c r="T812" t="n">
        <v>3904.71</v>
      </c>
      <c r="U812" t="n">
        <v>0.61</v>
      </c>
      <c r="V812" t="n">
        <v>0.87</v>
      </c>
      <c r="W812" t="n">
        <v>0.08</v>
      </c>
      <c r="X812" t="n">
        <v>0.24</v>
      </c>
      <c r="Y812" t="n">
        <v>1</v>
      </c>
      <c r="Z812" t="n">
        <v>10</v>
      </c>
    </row>
    <row r="813">
      <c r="A813" t="n">
        <v>13</v>
      </c>
      <c r="B813" t="n">
        <v>115</v>
      </c>
      <c r="C813" t="inlineStr">
        <is>
          <t xml:space="preserve">CONCLUIDO	</t>
        </is>
      </c>
      <c r="D813" t="n">
        <v>13.4268</v>
      </c>
      <c r="E813" t="n">
        <v>7.45</v>
      </c>
      <c r="F813" t="n">
        <v>4.26</v>
      </c>
      <c r="G813" t="n">
        <v>21.3</v>
      </c>
      <c r="H813" t="n">
        <v>0.33</v>
      </c>
      <c r="I813" t="n">
        <v>12</v>
      </c>
      <c r="J813" t="n">
        <v>228.38</v>
      </c>
      <c r="K813" t="n">
        <v>56.94</v>
      </c>
      <c r="L813" t="n">
        <v>4.25</v>
      </c>
      <c r="M813" t="n">
        <v>10</v>
      </c>
      <c r="N813" t="n">
        <v>52.18</v>
      </c>
      <c r="O813" t="n">
        <v>28400.61</v>
      </c>
      <c r="P813" t="n">
        <v>62.14</v>
      </c>
      <c r="Q813" t="n">
        <v>203.56</v>
      </c>
      <c r="R813" t="n">
        <v>20.9</v>
      </c>
      <c r="S813" t="n">
        <v>13.05</v>
      </c>
      <c r="T813" t="n">
        <v>3594.82</v>
      </c>
      <c r="U813" t="n">
        <v>0.62</v>
      </c>
      <c r="V813" t="n">
        <v>0.88</v>
      </c>
      <c r="W813" t="n">
        <v>0.07000000000000001</v>
      </c>
      <c r="X813" t="n">
        <v>0.22</v>
      </c>
      <c r="Y813" t="n">
        <v>1</v>
      </c>
      <c r="Z813" t="n">
        <v>10</v>
      </c>
    </row>
    <row r="814">
      <c r="A814" t="n">
        <v>14</v>
      </c>
      <c r="B814" t="n">
        <v>115</v>
      </c>
      <c r="C814" t="inlineStr">
        <is>
          <t xml:space="preserve">CONCLUIDO	</t>
        </is>
      </c>
      <c r="D814" t="n">
        <v>13.5405</v>
      </c>
      <c r="E814" t="n">
        <v>7.39</v>
      </c>
      <c r="F814" t="n">
        <v>4.24</v>
      </c>
      <c r="G814" t="n">
        <v>23.14</v>
      </c>
      <c r="H814" t="n">
        <v>0.35</v>
      </c>
      <c r="I814" t="n">
        <v>11</v>
      </c>
      <c r="J814" t="n">
        <v>228.8</v>
      </c>
      <c r="K814" t="n">
        <v>56.94</v>
      </c>
      <c r="L814" t="n">
        <v>4.5</v>
      </c>
      <c r="M814" t="n">
        <v>9</v>
      </c>
      <c r="N814" t="n">
        <v>52.36</v>
      </c>
      <c r="O814" t="n">
        <v>28452.71</v>
      </c>
      <c r="P814" t="n">
        <v>61.72</v>
      </c>
      <c r="Q814" t="n">
        <v>203.56</v>
      </c>
      <c r="R814" t="n">
        <v>20.22</v>
      </c>
      <c r="S814" t="n">
        <v>13.05</v>
      </c>
      <c r="T814" t="n">
        <v>3259.42</v>
      </c>
      <c r="U814" t="n">
        <v>0.65</v>
      </c>
      <c r="V814" t="n">
        <v>0.88</v>
      </c>
      <c r="W814" t="n">
        <v>0.07000000000000001</v>
      </c>
      <c r="X814" t="n">
        <v>0.2</v>
      </c>
      <c r="Y814" t="n">
        <v>1</v>
      </c>
      <c r="Z814" t="n">
        <v>10</v>
      </c>
    </row>
    <row r="815">
      <c r="A815" t="n">
        <v>15</v>
      </c>
      <c r="B815" t="n">
        <v>115</v>
      </c>
      <c r="C815" t="inlineStr">
        <is>
          <t xml:space="preserve">CONCLUIDO	</t>
        </is>
      </c>
      <c r="D815" t="n">
        <v>13.5445</v>
      </c>
      <c r="E815" t="n">
        <v>7.38</v>
      </c>
      <c r="F815" t="n">
        <v>4.24</v>
      </c>
      <c r="G815" t="n">
        <v>23.12</v>
      </c>
      <c r="H815" t="n">
        <v>0.37</v>
      </c>
      <c r="I815" t="n">
        <v>11</v>
      </c>
      <c r="J815" t="n">
        <v>229.22</v>
      </c>
      <c r="K815" t="n">
        <v>56.94</v>
      </c>
      <c r="L815" t="n">
        <v>4.75</v>
      </c>
      <c r="M815" t="n">
        <v>9</v>
      </c>
      <c r="N815" t="n">
        <v>52.53</v>
      </c>
      <c r="O815" t="n">
        <v>28504.87</v>
      </c>
      <c r="P815" t="n">
        <v>61.65</v>
      </c>
      <c r="Q815" t="n">
        <v>203.56</v>
      </c>
      <c r="R815" t="n">
        <v>20.16</v>
      </c>
      <c r="S815" t="n">
        <v>13.05</v>
      </c>
      <c r="T815" t="n">
        <v>3228.6</v>
      </c>
      <c r="U815" t="n">
        <v>0.65</v>
      </c>
      <c r="V815" t="n">
        <v>0.88</v>
      </c>
      <c r="W815" t="n">
        <v>0.07000000000000001</v>
      </c>
      <c r="X815" t="n">
        <v>0.2</v>
      </c>
      <c r="Y815" t="n">
        <v>1</v>
      </c>
      <c r="Z815" t="n">
        <v>10</v>
      </c>
    </row>
    <row r="816">
      <c r="A816" t="n">
        <v>16</v>
      </c>
      <c r="B816" t="n">
        <v>115</v>
      </c>
      <c r="C816" t="inlineStr">
        <is>
          <t xml:space="preserve">CONCLUIDO	</t>
        </is>
      </c>
      <c r="D816" t="n">
        <v>13.7457</v>
      </c>
      <c r="E816" t="n">
        <v>7.28</v>
      </c>
      <c r="F816" t="n">
        <v>4.18</v>
      </c>
      <c r="G816" t="n">
        <v>25.05</v>
      </c>
      <c r="H816" t="n">
        <v>0.39</v>
      </c>
      <c r="I816" t="n">
        <v>10</v>
      </c>
      <c r="J816" t="n">
        <v>229.65</v>
      </c>
      <c r="K816" t="n">
        <v>56.94</v>
      </c>
      <c r="L816" t="n">
        <v>5</v>
      </c>
      <c r="M816" t="n">
        <v>8</v>
      </c>
      <c r="N816" t="n">
        <v>52.7</v>
      </c>
      <c r="O816" t="n">
        <v>28557.1</v>
      </c>
      <c r="P816" t="n">
        <v>60.59</v>
      </c>
      <c r="Q816" t="n">
        <v>203.56</v>
      </c>
      <c r="R816" t="n">
        <v>18.05</v>
      </c>
      <c r="S816" t="n">
        <v>13.05</v>
      </c>
      <c r="T816" t="n">
        <v>2178.44</v>
      </c>
      <c r="U816" t="n">
        <v>0.72</v>
      </c>
      <c r="V816" t="n">
        <v>0.89</v>
      </c>
      <c r="W816" t="n">
        <v>0.07000000000000001</v>
      </c>
      <c r="X816" t="n">
        <v>0.13</v>
      </c>
      <c r="Y816" t="n">
        <v>1</v>
      </c>
      <c r="Z816" t="n">
        <v>10</v>
      </c>
    </row>
    <row r="817">
      <c r="A817" t="n">
        <v>17</v>
      </c>
      <c r="B817" t="n">
        <v>115</v>
      </c>
      <c r="C817" t="inlineStr">
        <is>
          <t xml:space="preserve">CONCLUIDO	</t>
        </is>
      </c>
      <c r="D817" t="n">
        <v>13.6441</v>
      </c>
      <c r="E817" t="n">
        <v>7.33</v>
      </c>
      <c r="F817" t="n">
        <v>4.23</v>
      </c>
      <c r="G817" t="n">
        <v>25.38</v>
      </c>
      <c r="H817" t="n">
        <v>0.41</v>
      </c>
      <c r="I817" t="n">
        <v>10</v>
      </c>
      <c r="J817" t="n">
        <v>230.07</v>
      </c>
      <c r="K817" t="n">
        <v>56.94</v>
      </c>
      <c r="L817" t="n">
        <v>5.25</v>
      </c>
      <c r="M817" t="n">
        <v>8</v>
      </c>
      <c r="N817" t="n">
        <v>52.88</v>
      </c>
      <c r="O817" t="n">
        <v>28609.38</v>
      </c>
      <c r="P817" t="n">
        <v>61.16</v>
      </c>
      <c r="Q817" t="n">
        <v>203.58</v>
      </c>
      <c r="R817" t="n">
        <v>20.13</v>
      </c>
      <c r="S817" t="n">
        <v>13.05</v>
      </c>
      <c r="T817" t="n">
        <v>3221.33</v>
      </c>
      <c r="U817" t="n">
        <v>0.65</v>
      </c>
      <c r="V817" t="n">
        <v>0.88</v>
      </c>
      <c r="W817" t="n">
        <v>0.07000000000000001</v>
      </c>
      <c r="X817" t="n">
        <v>0.19</v>
      </c>
      <c r="Y817" t="n">
        <v>1</v>
      </c>
      <c r="Z817" t="n">
        <v>10</v>
      </c>
    </row>
    <row r="818">
      <c r="A818" t="n">
        <v>18</v>
      </c>
      <c r="B818" t="n">
        <v>115</v>
      </c>
      <c r="C818" t="inlineStr">
        <is>
          <t xml:space="preserve">CONCLUIDO	</t>
        </is>
      </c>
      <c r="D818" t="n">
        <v>13.7852</v>
      </c>
      <c r="E818" t="n">
        <v>7.25</v>
      </c>
      <c r="F818" t="n">
        <v>4.2</v>
      </c>
      <c r="G818" t="n">
        <v>27.99</v>
      </c>
      <c r="H818" t="n">
        <v>0.42</v>
      </c>
      <c r="I818" t="n">
        <v>9</v>
      </c>
      <c r="J818" t="n">
        <v>230.49</v>
      </c>
      <c r="K818" t="n">
        <v>56.94</v>
      </c>
      <c r="L818" t="n">
        <v>5.5</v>
      </c>
      <c r="M818" t="n">
        <v>7</v>
      </c>
      <c r="N818" t="n">
        <v>53.05</v>
      </c>
      <c r="O818" t="n">
        <v>28661.73</v>
      </c>
      <c r="P818" t="n">
        <v>60.5</v>
      </c>
      <c r="Q818" t="n">
        <v>203.56</v>
      </c>
      <c r="R818" t="n">
        <v>18.99</v>
      </c>
      <c r="S818" t="n">
        <v>13.05</v>
      </c>
      <c r="T818" t="n">
        <v>2655.71</v>
      </c>
      <c r="U818" t="n">
        <v>0.6899999999999999</v>
      </c>
      <c r="V818" t="n">
        <v>0.89</v>
      </c>
      <c r="W818" t="n">
        <v>0.07000000000000001</v>
      </c>
      <c r="X818" t="n">
        <v>0.16</v>
      </c>
      <c r="Y818" t="n">
        <v>1</v>
      </c>
      <c r="Z818" t="n">
        <v>10</v>
      </c>
    </row>
    <row r="819">
      <c r="A819" t="n">
        <v>19</v>
      </c>
      <c r="B819" t="n">
        <v>115</v>
      </c>
      <c r="C819" t="inlineStr">
        <is>
          <t xml:space="preserve">CONCLUIDO	</t>
        </is>
      </c>
      <c r="D819" t="n">
        <v>13.7704</v>
      </c>
      <c r="E819" t="n">
        <v>7.26</v>
      </c>
      <c r="F819" t="n">
        <v>4.21</v>
      </c>
      <c r="G819" t="n">
        <v>28.04</v>
      </c>
      <c r="H819" t="n">
        <v>0.44</v>
      </c>
      <c r="I819" t="n">
        <v>9</v>
      </c>
      <c r="J819" t="n">
        <v>230.92</v>
      </c>
      <c r="K819" t="n">
        <v>56.94</v>
      </c>
      <c r="L819" t="n">
        <v>5.75</v>
      </c>
      <c r="M819" t="n">
        <v>7</v>
      </c>
      <c r="N819" t="n">
        <v>53.23</v>
      </c>
      <c r="O819" t="n">
        <v>28714.14</v>
      </c>
      <c r="P819" t="n">
        <v>60.65</v>
      </c>
      <c r="Q819" t="n">
        <v>203.56</v>
      </c>
      <c r="R819" t="n">
        <v>19.18</v>
      </c>
      <c r="S819" t="n">
        <v>13.05</v>
      </c>
      <c r="T819" t="n">
        <v>2749.45</v>
      </c>
      <c r="U819" t="n">
        <v>0.68</v>
      </c>
      <c r="V819" t="n">
        <v>0.89</v>
      </c>
      <c r="W819" t="n">
        <v>0.07000000000000001</v>
      </c>
      <c r="X819" t="n">
        <v>0.17</v>
      </c>
      <c r="Y819" t="n">
        <v>1</v>
      </c>
      <c r="Z819" t="n">
        <v>10</v>
      </c>
    </row>
    <row r="820">
      <c r="A820" t="n">
        <v>20</v>
      </c>
      <c r="B820" t="n">
        <v>115</v>
      </c>
      <c r="C820" t="inlineStr">
        <is>
          <t xml:space="preserve">CONCLUIDO	</t>
        </is>
      </c>
      <c r="D820" t="n">
        <v>13.763</v>
      </c>
      <c r="E820" t="n">
        <v>7.27</v>
      </c>
      <c r="F820" t="n">
        <v>4.21</v>
      </c>
      <c r="G820" t="n">
        <v>28.07</v>
      </c>
      <c r="H820" t="n">
        <v>0.46</v>
      </c>
      <c r="I820" t="n">
        <v>9</v>
      </c>
      <c r="J820" t="n">
        <v>231.34</v>
      </c>
      <c r="K820" t="n">
        <v>56.94</v>
      </c>
      <c r="L820" t="n">
        <v>6</v>
      </c>
      <c r="M820" t="n">
        <v>7</v>
      </c>
      <c r="N820" t="n">
        <v>53.4</v>
      </c>
      <c r="O820" t="n">
        <v>28766.61</v>
      </c>
      <c r="P820" t="n">
        <v>60.51</v>
      </c>
      <c r="Q820" t="n">
        <v>203.56</v>
      </c>
      <c r="R820" t="n">
        <v>19.28</v>
      </c>
      <c r="S820" t="n">
        <v>13.05</v>
      </c>
      <c r="T820" t="n">
        <v>2798.5</v>
      </c>
      <c r="U820" t="n">
        <v>0.68</v>
      </c>
      <c r="V820" t="n">
        <v>0.89</v>
      </c>
      <c r="W820" t="n">
        <v>0.07000000000000001</v>
      </c>
      <c r="X820" t="n">
        <v>0.17</v>
      </c>
      <c r="Y820" t="n">
        <v>1</v>
      </c>
      <c r="Z820" t="n">
        <v>10</v>
      </c>
    </row>
    <row r="821">
      <c r="A821" t="n">
        <v>21</v>
      </c>
      <c r="B821" t="n">
        <v>115</v>
      </c>
      <c r="C821" t="inlineStr">
        <is>
          <t xml:space="preserve">CONCLUIDO	</t>
        </is>
      </c>
      <c r="D821" t="n">
        <v>13.8959</v>
      </c>
      <c r="E821" t="n">
        <v>7.2</v>
      </c>
      <c r="F821" t="n">
        <v>4.18</v>
      </c>
      <c r="G821" t="n">
        <v>31.38</v>
      </c>
      <c r="H821" t="n">
        <v>0.48</v>
      </c>
      <c r="I821" t="n">
        <v>8</v>
      </c>
      <c r="J821" t="n">
        <v>231.77</v>
      </c>
      <c r="K821" t="n">
        <v>56.94</v>
      </c>
      <c r="L821" t="n">
        <v>6.25</v>
      </c>
      <c r="M821" t="n">
        <v>6</v>
      </c>
      <c r="N821" t="n">
        <v>53.58</v>
      </c>
      <c r="O821" t="n">
        <v>28819.14</v>
      </c>
      <c r="P821" t="n">
        <v>59.92</v>
      </c>
      <c r="Q821" t="n">
        <v>203.56</v>
      </c>
      <c r="R821" t="n">
        <v>18.55</v>
      </c>
      <c r="S821" t="n">
        <v>13.05</v>
      </c>
      <c r="T821" t="n">
        <v>2442.34</v>
      </c>
      <c r="U821" t="n">
        <v>0.7</v>
      </c>
      <c r="V821" t="n">
        <v>0.89</v>
      </c>
      <c r="W821" t="n">
        <v>0.07000000000000001</v>
      </c>
      <c r="X821" t="n">
        <v>0.14</v>
      </c>
      <c r="Y821" t="n">
        <v>1</v>
      </c>
      <c r="Z821" t="n">
        <v>10</v>
      </c>
    </row>
    <row r="822">
      <c r="A822" t="n">
        <v>22</v>
      </c>
      <c r="B822" t="n">
        <v>115</v>
      </c>
      <c r="C822" t="inlineStr">
        <is>
          <t xml:space="preserve">CONCLUIDO	</t>
        </is>
      </c>
      <c r="D822" t="n">
        <v>13.8975</v>
      </c>
      <c r="E822" t="n">
        <v>7.2</v>
      </c>
      <c r="F822" t="n">
        <v>4.18</v>
      </c>
      <c r="G822" t="n">
        <v>31.38</v>
      </c>
      <c r="H822" t="n">
        <v>0.5</v>
      </c>
      <c r="I822" t="n">
        <v>8</v>
      </c>
      <c r="J822" t="n">
        <v>232.2</v>
      </c>
      <c r="K822" t="n">
        <v>56.94</v>
      </c>
      <c r="L822" t="n">
        <v>6.5</v>
      </c>
      <c r="M822" t="n">
        <v>6</v>
      </c>
      <c r="N822" t="n">
        <v>53.75</v>
      </c>
      <c r="O822" t="n">
        <v>28871.74</v>
      </c>
      <c r="P822" t="n">
        <v>59.77</v>
      </c>
      <c r="Q822" t="n">
        <v>203.57</v>
      </c>
      <c r="R822" t="n">
        <v>18.49</v>
      </c>
      <c r="S822" t="n">
        <v>13.05</v>
      </c>
      <c r="T822" t="n">
        <v>2411.88</v>
      </c>
      <c r="U822" t="n">
        <v>0.71</v>
      </c>
      <c r="V822" t="n">
        <v>0.89</v>
      </c>
      <c r="W822" t="n">
        <v>0.07000000000000001</v>
      </c>
      <c r="X822" t="n">
        <v>0.14</v>
      </c>
      <c r="Y822" t="n">
        <v>1</v>
      </c>
      <c r="Z822" t="n">
        <v>10</v>
      </c>
    </row>
    <row r="823">
      <c r="A823" t="n">
        <v>23</v>
      </c>
      <c r="B823" t="n">
        <v>115</v>
      </c>
      <c r="C823" t="inlineStr">
        <is>
          <t xml:space="preserve">CONCLUIDO	</t>
        </is>
      </c>
      <c r="D823" t="n">
        <v>13.8996</v>
      </c>
      <c r="E823" t="n">
        <v>7.19</v>
      </c>
      <c r="F823" t="n">
        <v>4.18</v>
      </c>
      <c r="G823" t="n">
        <v>31.37</v>
      </c>
      <c r="H823" t="n">
        <v>0.52</v>
      </c>
      <c r="I823" t="n">
        <v>8</v>
      </c>
      <c r="J823" t="n">
        <v>232.62</v>
      </c>
      <c r="K823" t="n">
        <v>56.94</v>
      </c>
      <c r="L823" t="n">
        <v>6.75</v>
      </c>
      <c r="M823" t="n">
        <v>6</v>
      </c>
      <c r="N823" t="n">
        <v>53.93</v>
      </c>
      <c r="O823" t="n">
        <v>28924.39</v>
      </c>
      <c r="P823" t="n">
        <v>59.54</v>
      </c>
      <c r="Q823" t="n">
        <v>203.56</v>
      </c>
      <c r="R823" t="n">
        <v>18.51</v>
      </c>
      <c r="S823" t="n">
        <v>13.05</v>
      </c>
      <c r="T823" t="n">
        <v>2417.63</v>
      </c>
      <c r="U823" t="n">
        <v>0.71</v>
      </c>
      <c r="V823" t="n">
        <v>0.89</v>
      </c>
      <c r="W823" t="n">
        <v>0.07000000000000001</v>
      </c>
      <c r="X823" t="n">
        <v>0.14</v>
      </c>
      <c r="Y823" t="n">
        <v>1</v>
      </c>
      <c r="Z823" t="n">
        <v>10</v>
      </c>
    </row>
    <row r="824">
      <c r="A824" t="n">
        <v>24</v>
      </c>
      <c r="B824" t="n">
        <v>115</v>
      </c>
      <c r="C824" t="inlineStr">
        <is>
          <t xml:space="preserve">CONCLUIDO	</t>
        </is>
      </c>
      <c r="D824" t="n">
        <v>13.9039</v>
      </c>
      <c r="E824" t="n">
        <v>7.19</v>
      </c>
      <c r="F824" t="n">
        <v>4.18</v>
      </c>
      <c r="G824" t="n">
        <v>31.35</v>
      </c>
      <c r="H824" t="n">
        <v>0.53</v>
      </c>
      <c r="I824" t="n">
        <v>8</v>
      </c>
      <c r="J824" t="n">
        <v>233.05</v>
      </c>
      <c r="K824" t="n">
        <v>56.94</v>
      </c>
      <c r="L824" t="n">
        <v>7</v>
      </c>
      <c r="M824" t="n">
        <v>6</v>
      </c>
      <c r="N824" t="n">
        <v>54.11</v>
      </c>
      <c r="O824" t="n">
        <v>28977.11</v>
      </c>
      <c r="P824" t="n">
        <v>59.21</v>
      </c>
      <c r="Q824" t="n">
        <v>203.57</v>
      </c>
      <c r="R824" t="n">
        <v>18.31</v>
      </c>
      <c r="S824" t="n">
        <v>13.05</v>
      </c>
      <c r="T824" t="n">
        <v>2319.41</v>
      </c>
      <c r="U824" t="n">
        <v>0.71</v>
      </c>
      <c r="V824" t="n">
        <v>0.89</v>
      </c>
      <c r="W824" t="n">
        <v>0.07000000000000001</v>
      </c>
      <c r="X824" t="n">
        <v>0.14</v>
      </c>
      <c r="Y824" t="n">
        <v>1</v>
      </c>
      <c r="Z824" t="n">
        <v>10</v>
      </c>
    </row>
    <row r="825">
      <c r="A825" t="n">
        <v>25</v>
      </c>
      <c r="B825" t="n">
        <v>115</v>
      </c>
      <c r="C825" t="inlineStr">
        <is>
          <t xml:space="preserve">CONCLUIDO	</t>
        </is>
      </c>
      <c r="D825" t="n">
        <v>14.09</v>
      </c>
      <c r="E825" t="n">
        <v>7.1</v>
      </c>
      <c r="F825" t="n">
        <v>4.13</v>
      </c>
      <c r="G825" t="n">
        <v>35.39</v>
      </c>
      <c r="H825" t="n">
        <v>0.55</v>
      </c>
      <c r="I825" t="n">
        <v>7</v>
      </c>
      <c r="J825" t="n">
        <v>233.48</v>
      </c>
      <c r="K825" t="n">
        <v>56.94</v>
      </c>
      <c r="L825" t="n">
        <v>7.25</v>
      </c>
      <c r="M825" t="n">
        <v>5</v>
      </c>
      <c r="N825" t="n">
        <v>54.29</v>
      </c>
      <c r="O825" t="n">
        <v>29029.89</v>
      </c>
      <c r="P825" t="n">
        <v>58.38</v>
      </c>
      <c r="Q825" t="n">
        <v>203.56</v>
      </c>
      <c r="R825" t="n">
        <v>16.65</v>
      </c>
      <c r="S825" t="n">
        <v>13.05</v>
      </c>
      <c r="T825" t="n">
        <v>1494.59</v>
      </c>
      <c r="U825" t="n">
        <v>0.78</v>
      </c>
      <c r="V825" t="n">
        <v>0.9</v>
      </c>
      <c r="W825" t="n">
        <v>0.06</v>
      </c>
      <c r="X825" t="n">
        <v>0.09</v>
      </c>
      <c r="Y825" t="n">
        <v>1</v>
      </c>
      <c r="Z825" t="n">
        <v>10</v>
      </c>
    </row>
    <row r="826">
      <c r="A826" t="n">
        <v>26</v>
      </c>
      <c r="B826" t="n">
        <v>115</v>
      </c>
      <c r="C826" t="inlineStr">
        <is>
          <t xml:space="preserve">CONCLUIDO	</t>
        </is>
      </c>
      <c r="D826" t="n">
        <v>14.0438</v>
      </c>
      <c r="E826" t="n">
        <v>7.12</v>
      </c>
      <c r="F826" t="n">
        <v>4.15</v>
      </c>
      <c r="G826" t="n">
        <v>35.59</v>
      </c>
      <c r="H826" t="n">
        <v>0.57</v>
      </c>
      <c r="I826" t="n">
        <v>7</v>
      </c>
      <c r="J826" t="n">
        <v>233.91</v>
      </c>
      <c r="K826" t="n">
        <v>56.94</v>
      </c>
      <c r="L826" t="n">
        <v>7.5</v>
      </c>
      <c r="M826" t="n">
        <v>5</v>
      </c>
      <c r="N826" t="n">
        <v>54.46</v>
      </c>
      <c r="O826" t="n">
        <v>29082.74</v>
      </c>
      <c r="P826" t="n">
        <v>58.68</v>
      </c>
      <c r="Q826" t="n">
        <v>203.56</v>
      </c>
      <c r="R826" t="n">
        <v>17.57</v>
      </c>
      <c r="S826" t="n">
        <v>13.05</v>
      </c>
      <c r="T826" t="n">
        <v>1957.14</v>
      </c>
      <c r="U826" t="n">
        <v>0.74</v>
      </c>
      <c r="V826" t="n">
        <v>0.9</v>
      </c>
      <c r="W826" t="n">
        <v>0.06</v>
      </c>
      <c r="X826" t="n">
        <v>0.11</v>
      </c>
      <c r="Y826" t="n">
        <v>1</v>
      </c>
      <c r="Z826" t="n">
        <v>10</v>
      </c>
    </row>
    <row r="827">
      <c r="A827" t="n">
        <v>27</v>
      </c>
      <c r="B827" t="n">
        <v>115</v>
      </c>
      <c r="C827" t="inlineStr">
        <is>
          <t xml:space="preserve">CONCLUIDO	</t>
        </is>
      </c>
      <c r="D827" t="n">
        <v>14.0121</v>
      </c>
      <c r="E827" t="n">
        <v>7.14</v>
      </c>
      <c r="F827" t="n">
        <v>4.17</v>
      </c>
      <c r="G827" t="n">
        <v>35.73</v>
      </c>
      <c r="H827" t="n">
        <v>0.59</v>
      </c>
      <c r="I827" t="n">
        <v>7</v>
      </c>
      <c r="J827" t="n">
        <v>234.34</v>
      </c>
      <c r="K827" t="n">
        <v>56.94</v>
      </c>
      <c r="L827" t="n">
        <v>7.75</v>
      </c>
      <c r="M827" t="n">
        <v>5</v>
      </c>
      <c r="N827" t="n">
        <v>54.64</v>
      </c>
      <c r="O827" t="n">
        <v>29135.65</v>
      </c>
      <c r="P827" t="n">
        <v>58.82</v>
      </c>
      <c r="Q827" t="n">
        <v>203.58</v>
      </c>
      <c r="R827" t="n">
        <v>18.02</v>
      </c>
      <c r="S827" t="n">
        <v>13.05</v>
      </c>
      <c r="T827" t="n">
        <v>2181.56</v>
      </c>
      <c r="U827" t="n">
        <v>0.72</v>
      </c>
      <c r="V827" t="n">
        <v>0.9</v>
      </c>
      <c r="W827" t="n">
        <v>0.07000000000000001</v>
      </c>
      <c r="X827" t="n">
        <v>0.13</v>
      </c>
      <c r="Y827" t="n">
        <v>1</v>
      </c>
      <c r="Z827" t="n">
        <v>10</v>
      </c>
    </row>
    <row r="828">
      <c r="A828" t="n">
        <v>28</v>
      </c>
      <c r="B828" t="n">
        <v>115</v>
      </c>
      <c r="C828" t="inlineStr">
        <is>
          <t xml:space="preserve">CONCLUIDO	</t>
        </is>
      </c>
      <c r="D828" t="n">
        <v>14.0209</v>
      </c>
      <c r="E828" t="n">
        <v>7.13</v>
      </c>
      <c r="F828" t="n">
        <v>4.16</v>
      </c>
      <c r="G828" t="n">
        <v>35.69</v>
      </c>
      <c r="H828" t="n">
        <v>0.61</v>
      </c>
      <c r="I828" t="n">
        <v>7</v>
      </c>
      <c r="J828" t="n">
        <v>234.77</v>
      </c>
      <c r="K828" t="n">
        <v>56.94</v>
      </c>
      <c r="L828" t="n">
        <v>8</v>
      </c>
      <c r="M828" t="n">
        <v>5</v>
      </c>
      <c r="N828" t="n">
        <v>54.82</v>
      </c>
      <c r="O828" t="n">
        <v>29188.62</v>
      </c>
      <c r="P828" t="n">
        <v>58.42</v>
      </c>
      <c r="Q828" t="n">
        <v>203.56</v>
      </c>
      <c r="R828" t="n">
        <v>17.92</v>
      </c>
      <c r="S828" t="n">
        <v>13.05</v>
      </c>
      <c r="T828" t="n">
        <v>2132.15</v>
      </c>
      <c r="U828" t="n">
        <v>0.73</v>
      </c>
      <c r="V828" t="n">
        <v>0.9</v>
      </c>
      <c r="W828" t="n">
        <v>0.06</v>
      </c>
      <c r="X828" t="n">
        <v>0.12</v>
      </c>
      <c r="Y828" t="n">
        <v>1</v>
      </c>
      <c r="Z828" t="n">
        <v>10</v>
      </c>
    </row>
    <row r="829">
      <c r="A829" t="n">
        <v>29</v>
      </c>
      <c r="B829" t="n">
        <v>115</v>
      </c>
      <c r="C829" t="inlineStr">
        <is>
          <t xml:space="preserve">CONCLUIDO	</t>
        </is>
      </c>
      <c r="D829" t="n">
        <v>14.0138</v>
      </c>
      <c r="E829" t="n">
        <v>7.14</v>
      </c>
      <c r="F829" t="n">
        <v>4.17</v>
      </c>
      <c r="G829" t="n">
        <v>35.72</v>
      </c>
      <c r="H829" t="n">
        <v>0.62</v>
      </c>
      <c r="I829" t="n">
        <v>7</v>
      </c>
      <c r="J829" t="n">
        <v>235.2</v>
      </c>
      <c r="K829" t="n">
        <v>56.94</v>
      </c>
      <c r="L829" t="n">
        <v>8.25</v>
      </c>
      <c r="M829" t="n">
        <v>5</v>
      </c>
      <c r="N829" t="n">
        <v>55</v>
      </c>
      <c r="O829" t="n">
        <v>29241.66</v>
      </c>
      <c r="P829" t="n">
        <v>58.19</v>
      </c>
      <c r="Q829" t="n">
        <v>203.56</v>
      </c>
      <c r="R829" t="n">
        <v>17.98</v>
      </c>
      <c r="S829" t="n">
        <v>13.05</v>
      </c>
      <c r="T829" t="n">
        <v>2158.3</v>
      </c>
      <c r="U829" t="n">
        <v>0.73</v>
      </c>
      <c r="V829" t="n">
        <v>0.9</v>
      </c>
      <c r="W829" t="n">
        <v>0.07000000000000001</v>
      </c>
      <c r="X829" t="n">
        <v>0.13</v>
      </c>
      <c r="Y829" t="n">
        <v>1</v>
      </c>
      <c r="Z829" t="n">
        <v>10</v>
      </c>
    </row>
    <row r="830">
      <c r="A830" t="n">
        <v>30</v>
      </c>
      <c r="B830" t="n">
        <v>115</v>
      </c>
      <c r="C830" t="inlineStr">
        <is>
          <t xml:space="preserve">CONCLUIDO	</t>
        </is>
      </c>
      <c r="D830" t="n">
        <v>14.161</v>
      </c>
      <c r="E830" t="n">
        <v>7.06</v>
      </c>
      <c r="F830" t="n">
        <v>4.14</v>
      </c>
      <c r="G830" t="n">
        <v>41.38</v>
      </c>
      <c r="H830" t="n">
        <v>0.64</v>
      </c>
      <c r="I830" t="n">
        <v>6</v>
      </c>
      <c r="J830" t="n">
        <v>235.63</v>
      </c>
      <c r="K830" t="n">
        <v>56.94</v>
      </c>
      <c r="L830" t="n">
        <v>8.5</v>
      </c>
      <c r="M830" t="n">
        <v>4</v>
      </c>
      <c r="N830" t="n">
        <v>55.18</v>
      </c>
      <c r="O830" t="n">
        <v>29294.76</v>
      </c>
      <c r="P830" t="n">
        <v>57.64</v>
      </c>
      <c r="Q830" t="n">
        <v>203.56</v>
      </c>
      <c r="R830" t="n">
        <v>17.06</v>
      </c>
      <c r="S830" t="n">
        <v>13.05</v>
      </c>
      <c r="T830" t="n">
        <v>1704.19</v>
      </c>
      <c r="U830" t="n">
        <v>0.77</v>
      </c>
      <c r="V830" t="n">
        <v>0.9</v>
      </c>
      <c r="W830" t="n">
        <v>0.06</v>
      </c>
      <c r="X830" t="n">
        <v>0.1</v>
      </c>
      <c r="Y830" t="n">
        <v>1</v>
      </c>
      <c r="Z830" t="n">
        <v>10</v>
      </c>
    </row>
    <row r="831">
      <c r="A831" t="n">
        <v>31</v>
      </c>
      <c r="B831" t="n">
        <v>115</v>
      </c>
      <c r="C831" t="inlineStr">
        <is>
          <t xml:space="preserve">CONCLUIDO	</t>
        </is>
      </c>
      <c r="D831" t="n">
        <v>14.1482</v>
      </c>
      <c r="E831" t="n">
        <v>7.07</v>
      </c>
      <c r="F831" t="n">
        <v>4.14</v>
      </c>
      <c r="G831" t="n">
        <v>41.44</v>
      </c>
      <c r="H831" t="n">
        <v>0.66</v>
      </c>
      <c r="I831" t="n">
        <v>6</v>
      </c>
      <c r="J831" t="n">
        <v>236.06</v>
      </c>
      <c r="K831" t="n">
        <v>56.94</v>
      </c>
      <c r="L831" t="n">
        <v>8.75</v>
      </c>
      <c r="M831" t="n">
        <v>4</v>
      </c>
      <c r="N831" t="n">
        <v>55.36</v>
      </c>
      <c r="O831" t="n">
        <v>29347.92</v>
      </c>
      <c r="P831" t="n">
        <v>57.89</v>
      </c>
      <c r="Q831" t="n">
        <v>203.61</v>
      </c>
      <c r="R831" t="n">
        <v>17.21</v>
      </c>
      <c r="S831" t="n">
        <v>13.05</v>
      </c>
      <c r="T831" t="n">
        <v>1780.83</v>
      </c>
      <c r="U831" t="n">
        <v>0.76</v>
      </c>
      <c r="V831" t="n">
        <v>0.9</v>
      </c>
      <c r="W831" t="n">
        <v>0.07000000000000001</v>
      </c>
      <c r="X831" t="n">
        <v>0.1</v>
      </c>
      <c r="Y831" t="n">
        <v>1</v>
      </c>
      <c r="Z831" t="n">
        <v>10</v>
      </c>
    </row>
    <row r="832">
      <c r="A832" t="n">
        <v>32</v>
      </c>
      <c r="B832" t="n">
        <v>115</v>
      </c>
      <c r="C832" t="inlineStr">
        <is>
          <t xml:space="preserve">CONCLUIDO	</t>
        </is>
      </c>
      <c r="D832" t="n">
        <v>14.1593</v>
      </c>
      <c r="E832" t="n">
        <v>7.06</v>
      </c>
      <c r="F832" t="n">
        <v>4.14</v>
      </c>
      <c r="G832" t="n">
        <v>41.38</v>
      </c>
      <c r="H832" t="n">
        <v>0.68</v>
      </c>
      <c r="I832" t="n">
        <v>6</v>
      </c>
      <c r="J832" t="n">
        <v>236.49</v>
      </c>
      <c r="K832" t="n">
        <v>56.94</v>
      </c>
      <c r="L832" t="n">
        <v>9</v>
      </c>
      <c r="M832" t="n">
        <v>4</v>
      </c>
      <c r="N832" t="n">
        <v>55.55</v>
      </c>
      <c r="O832" t="n">
        <v>29401.15</v>
      </c>
      <c r="P832" t="n">
        <v>57.67</v>
      </c>
      <c r="Q832" t="n">
        <v>203.58</v>
      </c>
      <c r="R832" t="n">
        <v>17.06</v>
      </c>
      <c r="S832" t="n">
        <v>13.05</v>
      </c>
      <c r="T832" t="n">
        <v>1705.86</v>
      </c>
      <c r="U832" t="n">
        <v>0.76</v>
      </c>
      <c r="V832" t="n">
        <v>0.9</v>
      </c>
      <c r="W832" t="n">
        <v>0.06</v>
      </c>
      <c r="X832" t="n">
        <v>0.1</v>
      </c>
      <c r="Y832" t="n">
        <v>1</v>
      </c>
      <c r="Z832" t="n">
        <v>10</v>
      </c>
    </row>
    <row r="833">
      <c r="A833" t="n">
        <v>33</v>
      </c>
      <c r="B833" t="n">
        <v>115</v>
      </c>
      <c r="C833" t="inlineStr">
        <is>
          <t xml:space="preserve">CONCLUIDO	</t>
        </is>
      </c>
      <c r="D833" t="n">
        <v>14.166</v>
      </c>
      <c r="E833" t="n">
        <v>7.06</v>
      </c>
      <c r="F833" t="n">
        <v>4.13</v>
      </c>
      <c r="G833" t="n">
        <v>41.35</v>
      </c>
      <c r="H833" t="n">
        <v>0.6899999999999999</v>
      </c>
      <c r="I833" t="n">
        <v>6</v>
      </c>
      <c r="J833" t="n">
        <v>236.92</v>
      </c>
      <c r="K833" t="n">
        <v>56.94</v>
      </c>
      <c r="L833" t="n">
        <v>9.25</v>
      </c>
      <c r="M833" t="n">
        <v>4</v>
      </c>
      <c r="N833" t="n">
        <v>55.73</v>
      </c>
      <c r="O833" t="n">
        <v>29454.44</v>
      </c>
      <c r="P833" t="n">
        <v>57.56</v>
      </c>
      <c r="Q833" t="n">
        <v>203.58</v>
      </c>
      <c r="R833" t="n">
        <v>16.9</v>
      </c>
      <c r="S833" t="n">
        <v>13.05</v>
      </c>
      <c r="T833" t="n">
        <v>1624.28</v>
      </c>
      <c r="U833" t="n">
        <v>0.77</v>
      </c>
      <c r="V833" t="n">
        <v>0.9</v>
      </c>
      <c r="W833" t="n">
        <v>0.07000000000000001</v>
      </c>
      <c r="X833" t="n">
        <v>0.09</v>
      </c>
      <c r="Y833" t="n">
        <v>1</v>
      </c>
      <c r="Z833" t="n">
        <v>10</v>
      </c>
    </row>
    <row r="834">
      <c r="A834" t="n">
        <v>34</v>
      </c>
      <c r="B834" t="n">
        <v>115</v>
      </c>
      <c r="C834" t="inlineStr">
        <is>
          <t xml:space="preserve">CONCLUIDO	</t>
        </is>
      </c>
      <c r="D834" t="n">
        <v>14.1973</v>
      </c>
      <c r="E834" t="n">
        <v>7.04</v>
      </c>
      <c r="F834" t="n">
        <v>4.12</v>
      </c>
      <c r="G834" t="n">
        <v>41.19</v>
      </c>
      <c r="H834" t="n">
        <v>0.71</v>
      </c>
      <c r="I834" t="n">
        <v>6</v>
      </c>
      <c r="J834" t="n">
        <v>237.35</v>
      </c>
      <c r="K834" t="n">
        <v>56.94</v>
      </c>
      <c r="L834" t="n">
        <v>9.5</v>
      </c>
      <c r="M834" t="n">
        <v>4</v>
      </c>
      <c r="N834" t="n">
        <v>55.91</v>
      </c>
      <c r="O834" t="n">
        <v>29507.8</v>
      </c>
      <c r="P834" t="n">
        <v>56.95</v>
      </c>
      <c r="Q834" t="n">
        <v>203.56</v>
      </c>
      <c r="R834" t="n">
        <v>16.49</v>
      </c>
      <c r="S834" t="n">
        <v>13.05</v>
      </c>
      <c r="T834" t="n">
        <v>1417.57</v>
      </c>
      <c r="U834" t="n">
        <v>0.79</v>
      </c>
      <c r="V834" t="n">
        <v>0.91</v>
      </c>
      <c r="W834" t="n">
        <v>0.06</v>
      </c>
      <c r="X834" t="n">
        <v>0.08</v>
      </c>
      <c r="Y834" t="n">
        <v>1</v>
      </c>
      <c r="Z834" t="n">
        <v>10</v>
      </c>
    </row>
    <row r="835">
      <c r="A835" t="n">
        <v>35</v>
      </c>
      <c r="B835" t="n">
        <v>115</v>
      </c>
      <c r="C835" t="inlineStr">
        <is>
          <t xml:space="preserve">CONCLUIDO	</t>
        </is>
      </c>
      <c r="D835" t="n">
        <v>14.1498</v>
      </c>
      <c r="E835" t="n">
        <v>7.07</v>
      </c>
      <c r="F835" t="n">
        <v>4.14</v>
      </c>
      <c r="G835" t="n">
        <v>41.43</v>
      </c>
      <c r="H835" t="n">
        <v>0.73</v>
      </c>
      <c r="I835" t="n">
        <v>6</v>
      </c>
      <c r="J835" t="n">
        <v>237.79</v>
      </c>
      <c r="K835" t="n">
        <v>56.94</v>
      </c>
      <c r="L835" t="n">
        <v>9.75</v>
      </c>
      <c r="M835" t="n">
        <v>4</v>
      </c>
      <c r="N835" t="n">
        <v>56.09</v>
      </c>
      <c r="O835" t="n">
        <v>29561.22</v>
      </c>
      <c r="P835" t="n">
        <v>57.05</v>
      </c>
      <c r="Q835" t="n">
        <v>203.56</v>
      </c>
      <c r="R835" t="n">
        <v>17.32</v>
      </c>
      <c r="S835" t="n">
        <v>13.05</v>
      </c>
      <c r="T835" t="n">
        <v>1835.68</v>
      </c>
      <c r="U835" t="n">
        <v>0.75</v>
      </c>
      <c r="V835" t="n">
        <v>0.9</v>
      </c>
      <c r="W835" t="n">
        <v>0.06</v>
      </c>
      <c r="X835" t="n">
        <v>0.1</v>
      </c>
      <c r="Y835" t="n">
        <v>1</v>
      </c>
      <c r="Z835" t="n">
        <v>10</v>
      </c>
    </row>
    <row r="836">
      <c r="A836" t="n">
        <v>36</v>
      </c>
      <c r="B836" t="n">
        <v>115</v>
      </c>
      <c r="C836" t="inlineStr">
        <is>
          <t xml:space="preserve">CONCLUIDO	</t>
        </is>
      </c>
      <c r="D836" t="n">
        <v>14.1393</v>
      </c>
      <c r="E836" t="n">
        <v>7.07</v>
      </c>
      <c r="F836" t="n">
        <v>4.15</v>
      </c>
      <c r="G836" t="n">
        <v>41.48</v>
      </c>
      <c r="H836" t="n">
        <v>0.75</v>
      </c>
      <c r="I836" t="n">
        <v>6</v>
      </c>
      <c r="J836" t="n">
        <v>238.22</v>
      </c>
      <c r="K836" t="n">
        <v>56.94</v>
      </c>
      <c r="L836" t="n">
        <v>10</v>
      </c>
      <c r="M836" t="n">
        <v>4</v>
      </c>
      <c r="N836" t="n">
        <v>56.28</v>
      </c>
      <c r="O836" t="n">
        <v>29614.71</v>
      </c>
      <c r="P836" t="n">
        <v>56.84</v>
      </c>
      <c r="Q836" t="n">
        <v>203.56</v>
      </c>
      <c r="R836" t="n">
        <v>17.43</v>
      </c>
      <c r="S836" t="n">
        <v>13.05</v>
      </c>
      <c r="T836" t="n">
        <v>1888.85</v>
      </c>
      <c r="U836" t="n">
        <v>0.75</v>
      </c>
      <c r="V836" t="n">
        <v>0.9</v>
      </c>
      <c r="W836" t="n">
        <v>0.06</v>
      </c>
      <c r="X836" t="n">
        <v>0.11</v>
      </c>
      <c r="Y836" t="n">
        <v>1</v>
      </c>
      <c r="Z836" t="n">
        <v>10</v>
      </c>
    </row>
    <row r="837">
      <c r="A837" t="n">
        <v>37</v>
      </c>
      <c r="B837" t="n">
        <v>115</v>
      </c>
      <c r="C837" t="inlineStr">
        <is>
          <t xml:space="preserve">CONCLUIDO	</t>
        </is>
      </c>
      <c r="D837" t="n">
        <v>14.292</v>
      </c>
      <c r="E837" t="n">
        <v>7</v>
      </c>
      <c r="F837" t="n">
        <v>4.12</v>
      </c>
      <c r="G837" t="n">
        <v>49.4</v>
      </c>
      <c r="H837" t="n">
        <v>0.76</v>
      </c>
      <c r="I837" t="n">
        <v>5</v>
      </c>
      <c r="J837" t="n">
        <v>238.66</v>
      </c>
      <c r="K837" t="n">
        <v>56.94</v>
      </c>
      <c r="L837" t="n">
        <v>10.25</v>
      </c>
      <c r="M837" t="n">
        <v>3</v>
      </c>
      <c r="N837" t="n">
        <v>56.46</v>
      </c>
      <c r="O837" t="n">
        <v>29668.27</v>
      </c>
      <c r="P837" t="n">
        <v>56.29</v>
      </c>
      <c r="Q837" t="n">
        <v>203.57</v>
      </c>
      <c r="R837" t="n">
        <v>16.39</v>
      </c>
      <c r="S837" t="n">
        <v>13.05</v>
      </c>
      <c r="T837" t="n">
        <v>1374.04</v>
      </c>
      <c r="U837" t="n">
        <v>0.8</v>
      </c>
      <c r="V837" t="n">
        <v>0.91</v>
      </c>
      <c r="W837" t="n">
        <v>0.06</v>
      </c>
      <c r="X837" t="n">
        <v>0.08</v>
      </c>
      <c r="Y837" t="n">
        <v>1</v>
      </c>
      <c r="Z837" t="n">
        <v>10</v>
      </c>
    </row>
    <row r="838">
      <c r="A838" t="n">
        <v>38</v>
      </c>
      <c r="B838" t="n">
        <v>115</v>
      </c>
      <c r="C838" t="inlineStr">
        <is>
          <t xml:space="preserve">CONCLUIDO	</t>
        </is>
      </c>
      <c r="D838" t="n">
        <v>14.2795</v>
      </c>
      <c r="E838" t="n">
        <v>7</v>
      </c>
      <c r="F838" t="n">
        <v>4.12</v>
      </c>
      <c r="G838" t="n">
        <v>49.47</v>
      </c>
      <c r="H838" t="n">
        <v>0.78</v>
      </c>
      <c r="I838" t="n">
        <v>5</v>
      </c>
      <c r="J838" t="n">
        <v>239.09</v>
      </c>
      <c r="K838" t="n">
        <v>56.94</v>
      </c>
      <c r="L838" t="n">
        <v>10.5</v>
      </c>
      <c r="M838" t="n">
        <v>3</v>
      </c>
      <c r="N838" t="n">
        <v>56.65</v>
      </c>
      <c r="O838" t="n">
        <v>29721.89</v>
      </c>
      <c r="P838" t="n">
        <v>56.36</v>
      </c>
      <c r="Q838" t="n">
        <v>203.56</v>
      </c>
      <c r="R838" t="n">
        <v>16.63</v>
      </c>
      <c r="S838" t="n">
        <v>13.05</v>
      </c>
      <c r="T838" t="n">
        <v>1496.89</v>
      </c>
      <c r="U838" t="n">
        <v>0.78</v>
      </c>
      <c r="V838" t="n">
        <v>0.91</v>
      </c>
      <c r="W838" t="n">
        <v>0.06</v>
      </c>
      <c r="X838" t="n">
        <v>0.08</v>
      </c>
      <c r="Y838" t="n">
        <v>1</v>
      </c>
      <c r="Z838" t="n">
        <v>10</v>
      </c>
    </row>
    <row r="839">
      <c r="A839" t="n">
        <v>39</v>
      </c>
      <c r="B839" t="n">
        <v>115</v>
      </c>
      <c r="C839" t="inlineStr">
        <is>
          <t xml:space="preserve">CONCLUIDO	</t>
        </is>
      </c>
      <c r="D839" t="n">
        <v>14.2903</v>
      </c>
      <c r="E839" t="n">
        <v>7</v>
      </c>
      <c r="F839" t="n">
        <v>4.12</v>
      </c>
      <c r="G839" t="n">
        <v>49.41</v>
      </c>
      <c r="H839" t="n">
        <v>0.8</v>
      </c>
      <c r="I839" t="n">
        <v>5</v>
      </c>
      <c r="J839" t="n">
        <v>239.53</v>
      </c>
      <c r="K839" t="n">
        <v>56.94</v>
      </c>
      <c r="L839" t="n">
        <v>10.75</v>
      </c>
      <c r="M839" t="n">
        <v>3</v>
      </c>
      <c r="N839" t="n">
        <v>56.83</v>
      </c>
      <c r="O839" t="n">
        <v>29775.57</v>
      </c>
      <c r="P839" t="n">
        <v>56.45</v>
      </c>
      <c r="Q839" t="n">
        <v>203.56</v>
      </c>
      <c r="R839" t="n">
        <v>16.4</v>
      </c>
      <c r="S839" t="n">
        <v>13.05</v>
      </c>
      <c r="T839" t="n">
        <v>1378.72</v>
      </c>
      <c r="U839" t="n">
        <v>0.8</v>
      </c>
      <c r="V839" t="n">
        <v>0.91</v>
      </c>
      <c r="W839" t="n">
        <v>0.06</v>
      </c>
      <c r="X839" t="n">
        <v>0.08</v>
      </c>
      <c r="Y839" t="n">
        <v>1</v>
      </c>
      <c r="Z839" t="n">
        <v>10</v>
      </c>
    </row>
    <row r="840">
      <c r="A840" t="n">
        <v>40</v>
      </c>
      <c r="B840" t="n">
        <v>115</v>
      </c>
      <c r="C840" t="inlineStr">
        <is>
          <t xml:space="preserve">CONCLUIDO	</t>
        </is>
      </c>
      <c r="D840" t="n">
        <v>14.2891</v>
      </c>
      <c r="E840" t="n">
        <v>7</v>
      </c>
      <c r="F840" t="n">
        <v>4.12</v>
      </c>
      <c r="G840" t="n">
        <v>49.42</v>
      </c>
      <c r="H840" t="n">
        <v>0.82</v>
      </c>
      <c r="I840" t="n">
        <v>5</v>
      </c>
      <c r="J840" t="n">
        <v>239.96</v>
      </c>
      <c r="K840" t="n">
        <v>56.94</v>
      </c>
      <c r="L840" t="n">
        <v>11</v>
      </c>
      <c r="M840" t="n">
        <v>3</v>
      </c>
      <c r="N840" t="n">
        <v>57.02</v>
      </c>
      <c r="O840" t="n">
        <v>29829.32</v>
      </c>
      <c r="P840" t="n">
        <v>56.35</v>
      </c>
      <c r="Q840" t="n">
        <v>203.56</v>
      </c>
      <c r="R840" t="n">
        <v>16.47</v>
      </c>
      <c r="S840" t="n">
        <v>13.05</v>
      </c>
      <c r="T840" t="n">
        <v>1412.58</v>
      </c>
      <c r="U840" t="n">
        <v>0.79</v>
      </c>
      <c r="V840" t="n">
        <v>0.91</v>
      </c>
      <c r="W840" t="n">
        <v>0.06</v>
      </c>
      <c r="X840" t="n">
        <v>0.08</v>
      </c>
      <c r="Y840" t="n">
        <v>1</v>
      </c>
      <c r="Z840" t="n">
        <v>10</v>
      </c>
    </row>
    <row r="841">
      <c r="A841" t="n">
        <v>41</v>
      </c>
      <c r="B841" t="n">
        <v>115</v>
      </c>
      <c r="C841" t="inlineStr">
        <is>
          <t xml:space="preserve">CONCLUIDO	</t>
        </is>
      </c>
      <c r="D841" t="n">
        <v>14.2914</v>
      </c>
      <c r="E841" t="n">
        <v>7</v>
      </c>
      <c r="F841" t="n">
        <v>4.12</v>
      </c>
      <c r="G841" t="n">
        <v>49.4</v>
      </c>
      <c r="H841" t="n">
        <v>0.83</v>
      </c>
      <c r="I841" t="n">
        <v>5</v>
      </c>
      <c r="J841" t="n">
        <v>240.4</v>
      </c>
      <c r="K841" t="n">
        <v>56.94</v>
      </c>
      <c r="L841" t="n">
        <v>11.25</v>
      </c>
      <c r="M841" t="n">
        <v>3</v>
      </c>
      <c r="N841" t="n">
        <v>57.21</v>
      </c>
      <c r="O841" t="n">
        <v>29883.27</v>
      </c>
      <c r="P841" t="n">
        <v>56.3</v>
      </c>
      <c r="Q841" t="n">
        <v>203.56</v>
      </c>
      <c r="R841" t="n">
        <v>16.33</v>
      </c>
      <c r="S841" t="n">
        <v>13.05</v>
      </c>
      <c r="T841" t="n">
        <v>1344.07</v>
      </c>
      <c r="U841" t="n">
        <v>0.8</v>
      </c>
      <c r="V841" t="n">
        <v>0.91</v>
      </c>
      <c r="W841" t="n">
        <v>0.06</v>
      </c>
      <c r="X841" t="n">
        <v>0.08</v>
      </c>
      <c r="Y841" t="n">
        <v>1</v>
      </c>
      <c r="Z841" t="n">
        <v>10</v>
      </c>
    </row>
    <row r="842">
      <c r="A842" t="n">
        <v>42</v>
      </c>
      <c r="B842" t="n">
        <v>115</v>
      </c>
      <c r="C842" t="inlineStr">
        <is>
          <t xml:space="preserve">CONCLUIDO	</t>
        </is>
      </c>
      <c r="D842" t="n">
        <v>14.3204</v>
      </c>
      <c r="E842" t="n">
        <v>6.98</v>
      </c>
      <c r="F842" t="n">
        <v>4.1</v>
      </c>
      <c r="G842" t="n">
        <v>49.23</v>
      </c>
      <c r="H842" t="n">
        <v>0.85</v>
      </c>
      <c r="I842" t="n">
        <v>5</v>
      </c>
      <c r="J842" t="n">
        <v>240.84</v>
      </c>
      <c r="K842" t="n">
        <v>56.94</v>
      </c>
      <c r="L842" t="n">
        <v>11.5</v>
      </c>
      <c r="M842" t="n">
        <v>3</v>
      </c>
      <c r="N842" t="n">
        <v>57.39</v>
      </c>
      <c r="O842" t="n">
        <v>29937.16</v>
      </c>
      <c r="P842" t="n">
        <v>55.86</v>
      </c>
      <c r="Q842" t="n">
        <v>203.56</v>
      </c>
      <c r="R842" t="n">
        <v>15.91</v>
      </c>
      <c r="S842" t="n">
        <v>13.05</v>
      </c>
      <c r="T842" t="n">
        <v>1137.3</v>
      </c>
      <c r="U842" t="n">
        <v>0.82</v>
      </c>
      <c r="V842" t="n">
        <v>0.91</v>
      </c>
      <c r="W842" t="n">
        <v>0.06</v>
      </c>
      <c r="X842" t="n">
        <v>0.06</v>
      </c>
      <c r="Y842" t="n">
        <v>1</v>
      </c>
      <c r="Z842" t="n">
        <v>10</v>
      </c>
    </row>
    <row r="843">
      <c r="A843" t="n">
        <v>43</v>
      </c>
      <c r="B843" t="n">
        <v>115</v>
      </c>
      <c r="C843" t="inlineStr">
        <is>
          <t xml:space="preserve">CONCLUIDO	</t>
        </is>
      </c>
      <c r="D843" t="n">
        <v>14.2988</v>
      </c>
      <c r="E843" t="n">
        <v>6.99</v>
      </c>
      <c r="F843" t="n">
        <v>4.11</v>
      </c>
      <c r="G843" t="n">
        <v>49.36</v>
      </c>
      <c r="H843" t="n">
        <v>0.87</v>
      </c>
      <c r="I843" t="n">
        <v>5</v>
      </c>
      <c r="J843" t="n">
        <v>241.27</v>
      </c>
      <c r="K843" t="n">
        <v>56.94</v>
      </c>
      <c r="L843" t="n">
        <v>11.75</v>
      </c>
      <c r="M843" t="n">
        <v>3</v>
      </c>
      <c r="N843" t="n">
        <v>57.58</v>
      </c>
      <c r="O843" t="n">
        <v>29991.11</v>
      </c>
      <c r="P843" t="n">
        <v>55.89</v>
      </c>
      <c r="Q843" t="n">
        <v>203.56</v>
      </c>
      <c r="R843" t="n">
        <v>16.32</v>
      </c>
      <c r="S843" t="n">
        <v>13.05</v>
      </c>
      <c r="T843" t="n">
        <v>1342.04</v>
      </c>
      <c r="U843" t="n">
        <v>0.8</v>
      </c>
      <c r="V843" t="n">
        <v>0.91</v>
      </c>
      <c r="W843" t="n">
        <v>0.06</v>
      </c>
      <c r="X843" t="n">
        <v>0.07000000000000001</v>
      </c>
      <c r="Y843" t="n">
        <v>1</v>
      </c>
      <c r="Z843" t="n">
        <v>10</v>
      </c>
    </row>
    <row r="844">
      <c r="A844" t="n">
        <v>44</v>
      </c>
      <c r="B844" t="n">
        <v>115</v>
      </c>
      <c r="C844" t="inlineStr">
        <is>
          <t xml:space="preserve">CONCLUIDO	</t>
        </is>
      </c>
      <c r="D844" t="n">
        <v>14.2614</v>
      </c>
      <c r="E844" t="n">
        <v>7.01</v>
      </c>
      <c r="F844" t="n">
        <v>4.13</v>
      </c>
      <c r="G844" t="n">
        <v>49.58</v>
      </c>
      <c r="H844" t="n">
        <v>0.88</v>
      </c>
      <c r="I844" t="n">
        <v>5</v>
      </c>
      <c r="J844" t="n">
        <v>241.71</v>
      </c>
      <c r="K844" t="n">
        <v>56.94</v>
      </c>
      <c r="L844" t="n">
        <v>12</v>
      </c>
      <c r="M844" t="n">
        <v>3</v>
      </c>
      <c r="N844" t="n">
        <v>57.77</v>
      </c>
      <c r="O844" t="n">
        <v>30045.13</v>
      </c>
      <c r="P844" t="n">
        <v>55.81</v>
      </c>
      <c r="Q844" t="n">
        <v>203.56</v>
      </c>
      <c r="R844" t="n">
        <v>16.9</v>
      </c>
      <c r="S844" t="n">
        <v>13.05</v>
      </c>
      <c r="T844" t="n">
        <v>1629.36</v>
      </c>
      <c r="U844" t="n">
        <v>0.77</v>
      </c>
      <c r="V844" t="n">
        <v>0.9</v>
      </c>
      <c r="W844" t="n">
        <v>0.06</v>
      </c>
      <c r="X844" t="n">
        <v>0.09</v>
      </c>
      <c r="Y844" t="n">
        <v>1</v>
      </c>
      <c r="Z844" t="n">
        <v>10</v>
      </c>
    </row>
    <row r="845">
      <c r="A845" t="n">
        <v>45</v>
      </c>
      <c r="B845" t="n">
        <v>115</v>
      </c>
      <c r="C845" t="inlineStr">
        <is>
          <t xml:space="preserve">CONCLUIDO	</t>
        </is>
      </c>
      <c r="D845" t="n">
        <v>14.2806</v>
      </c>
      <c r="E845" t="n">
        <v>7</v>
      </c>
      <c r="F845" t="n">
        <v>4.12</v>
      </c>
      <c r="G845" t="n">
        <v>49.47</v>
      </c>
      <c r="H845" t="n">
        <v>0.9</v>
      </c>
      <c r="I845" t="n">
        <v>5</v>
      </c>
      <c r="J845" t="n">
        <v>242.15</v>
      </c>
      <c r="K845" t="n">
        <v>56.94</v>
      </c>
      <c r="L845" t="n">
        <v>12.25</v>
      </c>
      <c r="M845" t="n">
        <v>3</v>
      </c>
      <c r="N845" t="n">
        <v>57.96</v>
      </c>
      <c r="O845" t="n">
        <v>30099.23</v>
      </c>
      <c r="P845" t="n">
        <v>55.4</v>
      </c>
      <c r="Q845" t="n">
        <v>203.56</v>
      </c>
      <c r="R845" t="n">
        <v>16.6</v>
      </c>
      <c r="S845" t="n">
        <v>13.05</v>
      </c>
      <c r="T845" t="n">
        <v>1478.48</v>
      </c>
      <c r="U845" t="n">
        <v>0.79</v>
      </c>
      <c r="V845" t="n">
        <v>0.91</v>
      </c>
      <c r="W845" t="n">
        <v>0.06</v>
      </c>
      <c r="X845" t="n">
        <v>0.08</v>
      </c>
      <c r="Y845" t="n">
        <v>1</v>
      </c>
      <c r="Z845" t="n">
        <v>10</v>
      </c>
    </row>
    <row r="846">
      <c r="A846" t="n">
        <v>46</v>
      </c>
      <c r="B846" t="n">
        <v>115</v>
      </c>
      <c r="C846" t="inlineStr">
        <is>
          <t xml:space="preserve">CONCLUIDO	</t>
        </is>
      </c>
      <c r="D846" t="n">
        <v>14.271</v>
      </c>
      <c r="E846" t="n">
        <v>7.01</v>
      </c>
      <c r="F846" t="n">
        <v>4.13</v>
      </c>
      <c r="G846" t="n">
        <v>49.52</v>
      </c>
      <c r="H846" t="n">
        <v>0.92</v>
      </c>
      <c r="I846" t="n">
        <v>5</v>
      </c>
      <c r="J846" t="n">
        <v>242.59</v>
      </c>
      <c r="K846" t="n">
        <v>56.94</v>
      </c>
      <c r="L846" t="n">
        <v>12.5</v>
      </c>
      <c r="M846" t="n">
        <v>3</v>
      </c>
      <c r="N846" t="n">
        <v>58.15</v>
      </c>
      <c r="O846" t="n">
        <v>30153.38</v>
      </c>
      <c r="P846" t="n">
        <v>55.25</v>
      </c>
      <c r="Q846" t="n">
        <v>203.56</v>
      </c>
      <c r="R846" t="n">
        <v>16.77</v>
      </c>
      <c r="S846" t="n">
        <v>13.05</v>
      </c>
      <c r="T846" t="n">
        <v>1567.39</v>
      </c>
      <c r="U846" t="n">
        <v>0.78</v>
      </c>
      <c r="V846" t="n">
        <v>0.91</v>
      </c>
      <c r="W846" t="n">
        <v>0.06</v>
      </c>
      <c r="X846" t="n">
        <v>0.09</v>
      </c>
      <c r="Y846" t="n">
        <v>1</v>
      </c>
      <c r="Z846" t="n">
        <v>10</v>
      </c>
    </row>
    <row r="847">
      <c r="A847" t="n">
        <v>47</v>
      </c>
      <c r="B847" t="n">
        <v>115</v>
      </c>
      <c r="C847" t="inlineStr">
        <is>
          <t xml:space="preserve">CONCLUIDO	</t>
        </is>
      </c>
      <c r="D847" t="n">
        <v>14.275</v>
      </c>
      <c r="E847" t="n">
        <v>7.01</v>
      </c>
      <c r="F847" t="n">
        <v>4.12</v>
      </c>
      <c r="G847" t="n">
        <v>49.5</v>
      </c>
      <c r="H847" t="n">
        <v>0.93</v>
      </c>
      <c r="I847" t="n">
        <v>5</v>
      </c>
      <c r="J847" t="n">
        <v>243.03</v>
      </c>
      <c r="K847" t="n">
        <v>56.94</v>
      </c>
      <c r="L847" t="n">
        <v>12.75</v>
      </c>
      <c r="M847" t="n">
        <v>3</v>
      </c>
      <c r="N847" t="n">
        <v>58.34</v>
      </c>
      <c r="O847" t="n">
        <v>30207.61</v>
      </c>
      <c r="P847" t="n">
        <v>54.86</v>
      </c>
      <c r="Q847" t="n">
        <v>203.57</v>
      </c>
      <c r="R847" t="n">
        <v>16.65</v>
      </c>
      <c r="S847" t="n">
        <v>13.05</v>
      </c>
      <c r="T847" t="n">
        <v>1504.09</v>
      </c>
      <c r="U847" t="n">
        <v>0.78</v>
      </c>
      <c r="V847" t="n">
        <v>0.91</v>
      </c>
      <c r="W847" t="n">
        <v>0.06</v>
      </c>
      <c r="X847" t="n">
        <v>0.08</v>
      </c>
      <c r="Y847" t="n">
        <v>1</v>
      </c>
      <c r="Z847" t="n">
        <v>10</v>
      </c>
    </row>
    <row r="848">
      <c r="A848" t="n">
        <v>48</v>
      </c>
      <c r="B848" t="n">
        <v>115</v>
      </c>
      <c r="C848" t="inlineStr">
        <is>
          <t xml:space="preserve">CONCLUIDO	</t>
        </is>
      </c>
      <c r="D848" t="n">
        <v>14.4231</v>
      </c>
      <c r="E848" t="n">
        <v>6.93</v>
      </c>
      <c r="F848" t="n">
        <v>4.1</v>
      </c>
      <c r="G848" t="n">
        <v>61.45</v>
      </c>
      <c r="H848" t="n">
        <v>0.95</v>
      </c>
      <c r="I848" t="n">
        <v>4</v>
      </c>
      <c r="J848" t="n">
        <v>243.47</v>
      </c>
      <c r="K848" t="n">
        <v>56.94</v>
      </c>
      <c r="L848" t="n">
        <v>13</v>
      </c>
      <c r="M848" t="n">
        <v>2</v>
      </c>
      <c r="N848" t="n">
        <v>58.53</v>
      </c>
      <c r="O848" t="n">
        <v>30261.91</v>
      </c>
      <c r="P848" t="n">
        <v>54.15</v>
      </c>
      <c r="Q848" t="n">
        <v>203.56</v>
      </c>
      <c r="R848" t="n">
        <v>15.73</v>
      </c>
      <c r="S848" t="n">
        <v>13.05</v>
      </c>
      <c r="T848" t="n">
        <v>1050.62</v>
      </c>
      <c r="U848" t="n">
        <v>0.83</v>
      </c>
      <c r="V848" t="n">
        <v>0.91</v>
      </c>
      <c r="W848" t="n">
        <v>0.06</v>
      </c>
      <c r="X848" t="n">
        <v>0.06</v>
      </c>
      <c r="Y848" t="n">
        <v>1</v>
      </c>
      <c r="Z848" t="n">
        <v>10</v>
      </c>
    </row>
    <row r="849">
      <c r="A849" t="n">
        <v>49</v>
      </c>
      <c r="B849" t="n">
        <v>115</v>
      </c>
      <c r="C849" t="inlineStr">
        <is>
          <t xml:space="preserve">CONCLUIDO	</t>
        </is>
      </c>
      <c r="D849" t="n">
        <v>14.4474</v>
      </c>
      <c r="E849" t="n">
        <v>6.92</v>
      </c>
      <c r="F849" t="n">
        <v>4.09</v>
      </c>
      <c r="G849" t="n">
        <v>61.28</v>
      </c>
      <c r="H849" t="n">
        <v>0.97</v>
      </c>
      <c r="I849" t="n">
        <v>4</v>
      </c>
      <c r="J849" t="n">
        <v>243.91</v>
      </c>
      <c r="K849" t="n">
        <v>56.94</v>
      </c>
      <c r="L849" t="n">
        <v>13.25</v>
      </c>
      <c r="M849" t="n">
        <v>2</v>
      </c>
      <c r="N849" t="n">
        <v>58.72</v>
      </c>
      <c r="O849" t="n">
        <v>30316.27</v>
      </c>
      <c r="P849" t="n">
        <v>53.9</v>
      </c>
      <c r="Q849" t="n">
        <v>203.56</v>
      </c>
      <c r="R849" t="n">
        <v>15.3</v>
      </c>
      <c r="S849" t="n">
        <v>13.05</v>
      </c>
      <c r="T849" t="n">
        <v>835.47</v>
      </c>
      <c r="U849" t="n">
        <v>0.85</v>
      </c>
      <c r="V849" t="n">
        <v>0.91</v>
      </c>
      <c r="W849" t="n">
        <v>0.06</v>
      </c>
      <c r="X849" t="n">
        <v>0.04</v>
      </c>
      <c r="Y849" t="n">
        <v>1</v>
      </c>
      <c r="Z849" t="n">
        <v>10</v>
      </c>
    </row>
    <row r="850">
      <c r="A850" t="n">
        <v>50</v>
      </c>
      <c r="B850" t="n">
        <v>115</v>
      </c>
      <c r="C850" t="inlineStr">
        <is>
          <t xml:space="preserve">CONCLUIDO	</t>
        </is>
      </c>
      <c r="D850" t="n">
        <v>14.4474</v>
      </c>
      <c r="E850" t="n">
        <v>6.92</v>
      </c>
      <c r="F850" t="n">
        <v>4.09</v>
      </c>
      <c r="G850" t="n">
        <v>61.28</v>
      </c>
      <c r="H850" t="n">
        <v>0.98</v>
      </c>
      <c r="I850" t="n">
        <v>4</v>
      </c>
      <c r="J850" t="n">
        <v>244.35</v>
      </c>
      <c r="K850" t="n">
        <v>56.94</v>
      </c>
      <c r="L850" t="n">
        <v>13.5</v>
      </c>
      <c r="M850" t="n">
        <v>2</v>
      </c>
      <c r="N850" t="n">
        <v>58.91</v>
      </c>
      <c r="O850" t="n">
        <v>30370.7</v>
      </c>
      <c r="P850" t="n">
        <v>53.85</v>
      </c>
      <c r="Q850" t="n">
        <v>203.56</v>
      </c>
      <c r="R850" t="n">
        <v>15.41</v>
      </c>
      <c r="S850" t="n">
        <v>13.05</v>
      </c>
      <c r="T850" t="n">
        <v>887.89</v>
      </c>
      <c r="U850" t="n">
        <v>0.85</v>
      </c>
      <c r="V850" t="n">
        <v>0.91</v>
      </c>
      <c r="W850" t="n">
        <v>0.06</v>
      </c>
      <c r="X850" t="n">
        <v>0.04</v>
      </c>
      <c r="Y850" t="n">
        <v>1</v>
      </c>
      <c r="Z850" t="n">
        <v>10</v>
      </c>
    </row>
    <row r="851">
      <c r="A851" t="n">
        <v>51</v>
      </c>
      <c r="B851" t="n">
        <v>115</v>
      </c>
      <c r="C851" t="inlineStr">
        <is>
          <t xml:space="preserve">CONCLUIDO	</t>
        </is>
      </c>
      <c r="D851" t="n">
        <v>14.4231</v>
      </c>
      <c r="E851" t="n">
        <v>6.93</v>
      </c>
      <c r="F851" t="n">
        <v>4.1</v>
      </c>
      <c r="G851" t="n">
        <v>61.45</v>
      </c>
      <c r="H851" t="n">
        <v>1</v>
      </c>
      <c r="I851" t="n">
        <v>4</v>
      </c>
      <c r="J851" t="n">
        <v>244.79</v>
      </c>
      <c r="K851" t="n">
        <v>56.94</v>
      </c>
      <c r="L851" t="n">
        <v>13.75</v>
      </c>
      <c r="M851" t="n">
        <v>2</v>
      </c>
      <c r="N851" t="n">
        <v>59.1</v>
      </c>
      <c r="O851" t="n">
        <v>30425.2</v>
      </c>
      <c r="P851" t="n">
        <v>53.94</v>
      </c>
      <c r="Q851" t="n">
        <v>203.56</v>
      </c>
      <c r="R851" t="n">
        <v>15.79</v>
      </c>
      <c r="S851" t="n">
        <v>13.05</v>
      </c>
      <c r="T851" t="n">
        <v>1080.88</v>
      </c>
      <c r="U851" t="n">
        <v>0.83</v>
      </c>
      <c r="V851" t="n">
        <v>0.91</v>
      </c>
      <c r="W851" t="n">
        <v>0.06</v>
      </c>
      <c r="X851" t="n">
        <v>0.06</v>
      </c>
      <c r="Y851" t="n">
        <v>1</v>
      </c>
      <c r="Z851" t="n">
        <v>10</v>
      </c>
    </row>
    <row r="852">
      <c r="A852" t="n">
        <v>52</v>
      </c>
      <c r="B852" t="n">
        <v>115</v>
      </c>
      <c r="C852" t="inlineStr">
        <is>
          <t xml:space="preserve">CONCLUIDO	</t>
        </is>
      </c>
      <c r="D852" t="n">
        <v>14.419</v>
      </c>
      <c r="E852" t="n">
        <v>6.94</v>
      </c>
      <c r="F852" t="n">
        <v>4.1</v>
      </c>
      <c r="G852" t="n">
        <v>61.48</v>
      </c>
      <c r="H852" t="n">
        <v>1.02</v>
      </c>
      <c r="I852" t="n">
        <v>4</v>
      </c>
      <c r="J852" t="n">
        <v>245.23</v>
      </c>
      <c r="K852" t="n">
        <v>56.94</v>
      </c>
      <c r="L852" t="n">
        <v>14</v>
      </c>
      <c r="M852" t="n">
        <v>2</v>
      </c>
      <c r="N852" t="n">
        <v>59.29</v>
      </c>
      <c r="O852" t="n">
        <v>30479.78</v>
      </c>
      <c r="P852" t="n">
        <v>53.87</v>
      </c>
      <c r="Q852" t="n">
        <v>203.56</v>
      </c>
      <c r="R852" t="n">
        <v>15.85</v>
      </c>
      <c r="S852" t="n">
        <v>13.05</v>
      </c>
      <c r="T852" t="n">
        <v>1107.84</v>
      </c>
      <c r="U852" t="n">
        <v>0.82</v>
      </c>
      <c r="V852" t="n">
        <v>0.91</v>
      </c>
      <c r="W852" t="n">
        <v>0.06</v>
      </c>
      <c r="X852" t="n">
        <v>0.06</v>
      </c>
      <c r="Y852" t="n">
        <v>1</v>
      </c>
      <c r="Z852" t="n">
        <v>10</v>
      </c>
    </row>
    <row r="853">
      <c r="A853" t="n">
        <v>53</v>
      </c>
      <c r="B853" t="n">
        <v>115</v>
      </c>
      <c r="C853" t="inlineStr">
        <is>
          <t xml:space="preserve">CONCLUIDO	</t>
        </is>
      </c>
      <c r="D853" t="n">
        <v>14.4185</v>
      </c>
      <c r="E853" t="n">
        <v>6.94</v>
      </c>
      <c r="F853" t="n">
        <v>4.1</v>
      </c>
      <c r="G853" t="n">
        <v>61.49</v>
      </c>
      <c r="H853" t="n">
        <v>1.03</v>
      </c>
      <c r="I853" t="n">
        <v>4</v>
      </c>
      <c r="J853" t="n">
        <v>245.68</v>
      </c>
      <c r="K853" t="n">
        <v>56.94</v>
      </c>
      <c r="L853" t="n">
        <v>14.25</v>
      </c>
      <c r="M853" t="n">
        <v>2</v>
      </c>
      <c r="N853" t="n">
        <v>59.48</v>
      </c>
      <c r="O853" t="n">
        <v>30534.42</v>
      </c>
      <c r="P853" t="n">
        <v>53.78</v>
      </c>
      <c r="Q853" t="n">
        <v>203.57</v>
      </c>
      <c r="R853" t="n">
        <v>15.87</v>
      </c>
      <c r="S853" t="n">
        <v>13.05</v>
      </c>
      <c r="T853" t="n">
        <v>1117.87</v>
      </c>
      <c r="U853" t="n">
        <v>0.82</v>
      </c>
      <c r="V853" t="n">
        <v>0.91</v>
      </c>
      <c r="W853" t="n">
        <v>0.06</v>
      </c>
      <c r="X853" t="n">
        <v>0.06</v>
      </c>
      <c r="Y853" t="n">
        <v>1</v>
      </c>
      <c r="Z853" t="n">
        <v>10</v>
      </c>
    </row>
    <row r="854">
      <c r="A854" t="n">
        <v>54</v>
      </c>
      <c r="B854" t="n">
        <v>115</v>
      </c>
      <c r="C854" t="inlineStr">
        <is>
          <t xml:space="preserve">CONCLUIDO	</t>
        </is>
      </c>
      <c r="D854" t="n">
        <v>14.4185</v>
      </c>
      <c r="E854" t="n">
        <v>6.94</v>
      </c>
      <c r="F854" t="n">
        <v>4.1</v>
      </c>
      <c r="G854" t="n">
        <v>61.49</v>
      </c>
      <c r="H854" t="n">
        <v>1.05</v>
      </c>
      <c r="I854" t="n">
        <v>4</v>
      </c>
      <c r="J854" t="n">
        <v>246.12</v>
      </c>
      <c r="K854" t="n">
        <v>56.94</v>
      </c>
      <c r="L854" t="n">
        <v>14.5</v>
      </c>
      <c r="M854" t="n">
        <v>2</v>
      </c>
      <c r="N854" t="n">
        <v>59.68</v>
      </c>
      <c r="O854" t="n">
        <v>30589.13</v>
      </c>
      <c r="P854" t="n">
        <v>53.62</v>
      </c>
      <c r="Q854" t="n">
        <v>203.56</v>
      </c>
      <c r="R854" t="n">
        <v>15.88</v>
      </c>
      <c r="S854" t="n">
        <v>13.05</v>
      </c>
      <c r="T854" t="n">
        <v>1126.67</v>
      </c>
      <c r="U854" t="n">
        <v>0.82</v>
      </c>
      <c r="V854" t="n">
        <v>0.91</v>
      </c>
      <c r="W854" t="n">
        <v>0.06</v>
      </c>
      <c r="X854" t="n">
        <v>0.06</v>
      </c>
      <c r="Y854" t="n">
        <v>1</v>
      </c>
      <c r="Z854" t="n">
        <v>10</v>
      </c>
    </row>
    <row r="855">
      <c r="A855" t="n">
        <v>55</v>
      </c>
      <c r="B855" t="n">
        <v>115</v>
      </c>
      <c r="C855" t="inlineStr">
        <is>
          <t xml:space="preserve">CONCLUIDO	</t>
        </is>
      </c>
      <c r="D855" t="n">
        <v>14.4098</v>
      </c>
      <c r="E855" t="n">
        <v>6.94</v>
      </c>
      <c r="F855" t="n">
        <v>4.1</v>
      </c>
      <c r="G855" t="n">
        <v>61.55</v>
      </c>
      <c r="H855" t="n">
        <v>1.06</v>
      </c>
      <c r="I855" t="n">
        <v>4</v>
      </c>
      <c r="J855" t="n">
        <v>246.57</v>
      </c>
      <c r="K855" t="n">
        <v>56.94</v>
      </c>
      <c r="L855" t="n">
        <v>14.75</v>
      </c>
      <c r="M855" t="n">
        <v>2</v>
      </c>
      <c r="N855" t="n">
        <v>59.87</v>
      </c>
      <c r="O855" t="n">
        <v>30643.91</v>
      </c>
      <c r="P855" t="n">
        <v>53.66</v>
      </c>
      <c r="Q855" t="n">
        <v>203.56</v>
      </c>
      <c r="R855" t="n">
        <v>15.96</v>
      </c>
      <c r="S855" t="n">
        <v>13.05</v>
      </c>
      <c r="T855" t="n">
        <v>1165.97</v>
      </c>
      <c r="U855" t="n">
        <v>0.82</v>
      </c>
      <c r="V855" t="n">
        <v>0.91</v>
      </c>
      <c r="W855" t="n">
        <v>0.06</v>
      </c>
      <c r="X855" t="n">
        <v>0.06</v>
      </c>
      <c r="Y855" t="n">
        <v>1</v>
      </c>
      <c r="Z855" t="n">
        <v>10</v>
      </c>
    </row>
    <row r="856">
      <c r="A856" t="n">
        <v>56</v>
      </c>
      <c r="B856" t="n">
        <v>115</v>
      </c>
      <c r="C856" t="inlineStr">
        <is>
          <t xml:space="preserve">CONCLUIDO	</t>
        </is>
      </c>
      <c r="D856" t="n">
        <v>14.4375</v>
      </c>
      <c r="E856" t="n">
        <v>6.93</v>
      </c>
      <c r="F856" t="n">
        <v>4.09</v>
      </c>
      <c r="G856" t="n">
        <v>61.35</v>
      </c>
      <c r="H856" t="n">
        <v>1.08</v>
      </c>
      <c r="I856" t="n">
        <v>4</v>
      </c>
      <c r="J856" t="n">
        <v>247.01</v>
      </c>
      <c r="K856" t="n">
        <v>56.94</v>
      </c>
      <c r="L856" t="n">
        <v>15</v>
      </c>
      <c r="M856" t="n">
        <v>2</v>
      </c>
      <c r="N856" t="n">
        <v>60.07</v>
      </c>
      <c r="O856" t="n">
        <v>30698.76</v>
      </c>
      <c r="P856" t="n">
        <v>53.25</v>
      </c>
      <c r="Q856" t="n">
        <v>203.57</v>
      </c>
      <c r="R856" t="n">
        <v>15.47</v>
      </c>
      <c r="S856" t="n">
        <v>13.05</v>
      </c>
      <c r="T856" t="n">
        <v>920.65</v>
      </c>
      <c r="U856" t="n">
        <v>0.84</v>
      </c>
      <c r="V856" t="n">
        <v>0.91</v>
      </c>
      <c r="W856" t="n">
        <v>0.06</v>
      </c>
      <c r="X856" t="n">
        <v>0.05</v>
      </c>
      <c r="Y856" t="n">
        <v>1</v>
      </c>
      <c r="Z856" t="n">
        <v>10</v>
      </c>
    </row>
    <row r="857">
      <c r="A857" t="n">
        <v>57</v>
      </c>
      <c r="B857" t="n">
        <v>115</v>
      </c>
      <c r="C857" t="inlineStr">
        <is>
          <t xml:space="preserve">CONCLUIDO	</t>
        </is>
      </c>
      <c r="D857" t="n">
        <v>14.4416</v>
      </c>
      <c r="E857" t="n">
        <v>6.92</v>
      </c>
      <c r="F857" t="n">
        <v>4.09</v>
      </c>
      <c r="G857" t="n">
        <v>61.32</v>
      </c>
      <c r="H857" t="n">
        <v>1.1</v>
      </c>
      <c r="I857" t="n">
        <v>4</v>
      </c>
      <c r="J857" t="n">
        <v>247.46</v>
      </c>
      <c r="K857" t="n">
        <v>56.94</v>
      </c>
      <c r="L857" t="n">
        <v>15.25</v>
      </c>
      <c r="M857" t="n">
        <v>2</v>
      </c>
      <c r="N857" t="n">
        <v>60.26</v>
      </c>
      <c r="O857" t="n">
        <v>30753.68</v>
      </c>
      <c r="P857" t="n">
        <v>53.04</v>
      </c>
      <c r="Q857" t="n">
        <v>203.56</v>
      </c>
      <c r="R857" t="n">
        <v>15.51</v>
      </c>
      <c r="S857" t="n">
        <v>13.05</v>
      </c>
      <c r="T857" t="n">
        <v>938.34</v>
      </c>
      <c r="U857" t="n">
        <v>0.84</v>
      </c>
      <c r="V857" t="n">
        <v>0.91</v>
      </c>
      <c r="W857" t="n">
        <v>0.06</v>
      </c>
      <c r="X857" t="n">
        <v>0.05</v>
      </c>
      <c r="Y857" t="n">
        <v>1</v>
      </c>
      <c r="Z857" t="n">
        <v>10</v>
      </c>
    </row>
    <row r="858">
      <c r="A858" t="n">
        <v>58</v>
      </c>
      <c r="B858" t="n">
        <v>115</v>
      </c>
      <c r="C858" t="inlineStr">
        <is>
          <t xml:space="preserve">CONCLUIDO	</t>
        </is>
      </c>
      <c r="D858" t="n">
        <v>14.4254</v>
      </c>
      <c r="E858" t="n">
        <v>6.93</v>
      </c>
      <c r="F858" t="n">
        <v>4.1</v>
      </c>
      <c r="G858" t="n">
        <v>61.44</v>
      </c>
      <c r="H858" t="n">
        <v>1.11</v>
      </c>
      <c r="I858" t="n">
        <v>4</v>
      </c>
      <c r="J858" t="n">
        <v>247.9</v>
      </c>
      <c r="K858" t="n">
        <v>56.94</v>
      </c>
      <c r="L858" t="n">
        <v>15.5</v>
      </c>
      <c r="M858" t="n">
        <v>2</v>
      </c>
      <c r="N858" t="n">
        <v>60.46</v>
      </c>
      <c r="O858" t="n">
        <v>30808.68</v>
      </c>
      <c r="P858" t="n">
        <v>53.2</v>
      </c>
      <c r="Q858" t="n">
        <v>203.66</v>
      </c>
      <c r="R858" t="n">
        <v>15.76</v>
      </c>
      <c r="S858" t="n">
        <v>13.05</v>
      </c>
      <c r="T858" t="n">
        <v>1064.56</v>
      </c>
      <c r="U858" t="n">
        <v>0.83</v>
      </c>
      <c r="V858" t="n">
        <v>0.91</v>
      </c>
      <c r="W858" t="n">
        <v>0.06</v>
      </c>
      <c r="X858" t="n">
        <v>0.06</v>
      </c>
      <c r="Y858" t="n">
        <v>1</v>
      </c>
      <c r="Z858" t="n">
        <v>10</v>
      </c>
    </row>
    <row r="859">
      <c r="A859" t="n">
        <v>59</v>
      </c>
      <c r="B859" t="n">
        <v>115</v>
      </c>
      <c r="C859" t="inlineStr">
        <is>
          <t xml:space="preserve">CONCLUIDO	</t>
        </is>
      </c>
      <c r="D859" t="n">
        <v>14.4063</v>
      </c>
      <c r="E859" t="n">
        <v>6.94</v>
      </c>
      <c r="F859" t="n">
        <v>4.11</v>
      </c>
      <c r="G859" t="n">
        <v>61.58</v>
      </c>
      <c r="H859" t="n">
        <v>1.13</v>
      </c>
      <c r="I859" t="n">
        <v>4</v>
      </c>
      <c r="J859" t="n">
        <v>248.35</v>
      </c>
      <c r="K859" t="n">
        <v>56.94</v>
      </c>
      <c r="L859" t="n">
        <v>15.75</v>
      </c>
      <c r="M859" t="n">
        <v>2</v>
      </c>
      <c r="N859" t="n">
        <v>60.66</v>
      </c>
      <c r="O859" t="n">
        <v>30863.74</v>
      </c>
      <c r="P859" t="n">
        <v>53.13</v>
      </c>
      <c r="Q859" t="n">
        <v>203.56</v>
      </c>
      <c r="R859" t="n">
        <v>16.07</v>
      </c>
      <c r="S859" t="n">
        <v>13.05</v>
      </c>
      <c r="T859" t="n">
        <v>1220.68</v>
      </c>
      <c r="U859" t="n">
        <v>0.8100000000000001</v>
      </c>
      <c r="V859" t="n">
        <v>0.91</v>
      </c>
      <c r="W859" t="n">
        <v>0.06</v>
      </c>
      <c r="X859" t="n">
        <v>0.06</v>
      </c>
      <c r="Y859" t="n">
        <v>1</v>
      </c>
      <c r="Z859" t="n">
        <v>10</v>
      </c>
    </row>
    <row r="860">
      <c r="A860" t="n">
        <v>60</v>
      </c>
      <c r="B860" t="n">
        <v>115</v>
      </c>
      <c r="C860" t="inlineStr">
        <is>
          <t xml:space="preserve">CONCLUIDO	</t>
        </is>
      </c>
      <c r="D860" t="n">
        <v>14.411</v>
      </c>
      <c r="E860" t="n">
        <v>6.94</v>
      </c>
      <c r="F860" t="n">
        <v>4.1</v>
      </c>
      <c r="G860" t="n">
        <v>61.54</v>
      </c>
      <c r="H860" t="n">
        <v>1.14</v>
      </c>
      <c r="I860" t="n">
        <v>4</v>
      </c>
      <c r="J860" t="n">
        <v>248.79</v>
      </c>
      <c r="K860" t="n">
        <v>56.94</v>
      </c>
      <c r="L860" t="n">
        <v>16</v>
      </c>
      <c r="M860" t="n">
        <v>2</v>
      </c>
      <c r="N860" t="n">
        <v>60.85</v>
      </c>
      <c r="O860" t="n">
        <v>30918.88</v>
      </c>
      <c r="P860" t="n">
        <v>52.68</v>
      </c>
      <c r="Q860" t="n">
        <v>203.56</v>
      </c>
      <c r="R860" t="n">
        <v>16</v>
      </c>
      <c r="S860" t="n">
        <v>13.05</v>
      </c>
      <c r="T860" t="n">
        <v>1182.76</v>
      </c>
      <c r="U860" t="n">
        <v>0.82</v>
      </c>
      <c r="V860" t="n">
        <v>0.91</v>
      </c>
      <c r="W860" t="n">
        <v>0.06</v>
      </c>
      <c r="X860" t="n">
        <v>0.06</v>
      </c>
      <c r="Y860" t="n">
        <v>1</v>
      </c>
      <c r="Z860" t="n">
        <v>10</v>
      </c>
    </row>
    <row r="861">
      <c r="A861" t="n">
        <v>61</v>
      </c>
      <c r="B861" t="n">
        <v>115</v>
      </c>
      <c r="C861" t="inlineStr">
        <is>
          <t xml:space="preserve">CONCLUIDO	</t>
        </is>
      </c>
      <c r="D861" t="n">
        <v>14.4144</v>
      </c>
      <c r="E861" t="n">
        <v>6.94</v>
      </c>
      <c r="F861" t="n">
        <v>4.1</v>
      </c>
      <c r="G861" t="n">
        <v>61.52</v>
      </c>
      <c r="H861" t="n">
        <v>1.16</v>
      </c>
      <c r="I861" t="n">
        <v>4</v>
      </c>
      <c r="J861" t="n">
        <v>249.24</v>
      </c>
      <c r="K861" t="n">
        <v>56.94</v>
      </c>
      <c r="L861" t="n">
        <v>16.25</v>
      </c>
      <c r="M861" t="n">
        <v>2</v>
      </c>
      <c r="N861" t="n">
        <v>61.05</v>
      </c>
      <c r="O861" t="n">
        <v>30974.09</v>
      </c>
      <c r="P861" t="n">
        <v>52.46</v>
      </c>
      <c r="Q861" t="n">
        <v>203.56</v>
      </c>
      <c r="R861" t="n">
        <v>15.93</v>
      </c>
      <c r="S861" t="n">
        <v>13.05</v>
      </c>
      <c r="T861" t="n">
        <v>1152.08</v>
      </c>
      <c r="U861" t="n">
        <v>0.82</v>
      </c>
      <c r="V861" t="n">
        <v>0.91</v>
      </c>
      <c r="W861" t="n">
        <v>0.06</v>
      </c>
      <c r="X861" t="n">
        <v>0.06</v>
      </c>
      <c r="Y861" t="n">
        <v>1</v>
      </c>
      <c r="Z861" t="n">
        <v>10</v>
      </c>
    </row>
    <row r="862">
      <c r="A862" t="n">
        <v>62</v>
      </c>
      <c r="B862" t="n">
        <v>115</v>
      </c>
      <c r="C862" t="inlineStr">
        <is>
          <t xml:space="preserve">CONCLUIDO	</t>
        </is>
      </c>
      <c r="D862" t="n">
        <v>14.4075</v>
      </c>
      <c r="E862" t="n">
        <v>6.94</v>
      </c>
      <c r="F862" t="n">
        <v>4.1</v>
      </c>
      <c r="G862" t="n">
        <v>61.57</v>
      </c>
      <c r="H862" t="n">
        <v>1.18</v>
      </c>
      <c r="I862" t="n">
        <v>4</v>
      </c>
      <c r="J862" t="n">
        <v>249.69</v>
      </c>
      <c r="K862" t="n">
        <v>56.94</v>
      </c>
      <c r="L862" t="n">
        <v>16.5</v>
      </c>
      <c r="M862" t="n">
        <v>2</v>
      </c>
      <c r="N862" t="n">
        <v>61.25</v>
      </c>
      <c r="O862" t="n">
        <v>31029.37</v>
      </c>
      <c r="P862" t="n">
        <v>52.14</v>
      </c>
      <c r="Q862" t="n">
        <v>203.57</v>
      </c>
      <c r="R862" t="n">
        <v>16.03</v>
      </c>
      <c r="S862" t="n">
        <v>13.05</v>
      </c>
      <c r="T862" t="n">
        <v>1200.89</v>
      </c>
      <c r="U862" t="n">
        <v>0.8100000000000001</v>
      </c>
      <c r="V862" t="n">
        <v>0.91</v>
      </c>
      <c r="W862" t="n">
        <v>0.06</v>
      </c>
      <c r="X862" t="n">
        <v>0.06</v>
      </c>
      <c r="Y862" t="n">
        <v>1</v>
      </c>
      <c r="Z862" t="n">
        <v>10</v>
      </c>
    </row>
    <row r="863">
      <c r="A863" t="n">
        <v>63</v>
      </c>
      <c r="B863" t="n">
        <v>115</v>
      </c>
      <c r="C863" t="inlineStr">
        <is>
          <t xml:space="preserve">CONCLUIDO	</t>
        </is>
      </c>
      <c r="D863" t="n">
        <v>14.43</v>
      </c>
      <c r="E863" t="n">
        <v>6.93</v>
      </c>
      <c r="F863" t="n">
        <v>4.09</v>
      </c>
      <c r="G863" t="n">
        <v>61.4</v>
      </c>
      <c r="H863" t="n">
        <v>1.19</v>
      </c>
      <c r="I863" t="n">
        <v>4</v>
      </c>
      <c r="J863" t="n">
        <v>250.14</v>
      </c>
      <c r="K863" t="n">
        <v>56.94</v>
      </c>
      <c r="L863" t="n">
        <v>16.75</v>
      </c>
      <c r="M863" t="n">
        <v>2</v>
      </c>
      <c r="N863" t="n">
        <v>61.45</v>
      </c>
      <c r="O863" t="n">
        <v>31084.72</v>
      </c>
      <c r="P863" t="n">
        <v>51.66</v>
      </c>
      <c r="Q863" t="n">
        <v>203.56</v>
      </c>
      <c r="R863" t="n">
        <v>15.62</v>
      </c>
      <c r="S863" t="n">
        <v>13.05</v>
      </c>
      <c r="T863" t="n">
        <v>992.9299999999999</v>
      </c>
      <c r="U863" t="n">
        <v>0.84</v>
      </c>
      <c r="V863" t="n">
        <v>0.91</v>
      </c>
      <c r="W863" t="n">
        <v>0.06</v>
      </c>
      <c r="X863" t="n">
        <v>0.05</v>
      </c>
      <c r="Y863" t="n">
        <v>1</v>
      </c>
      <c r="Z863" t="n">
        <v>10</v>
      </c>
    </row>
    <row r="864">
      <c r="A864" t="n">
        <v>64</v>
      </c>
      <c r="B864" t="n">
        <v>115</v>
      </c>
      <c r="C864" t="inlineStr">
        <is>
          <t xml:space="preserve">CONCLUIDO	</t>
        </is>
      </c>
      <c r="D864" t="n">
        <v>14.4312</v>
      </c>
      <c r="E864" t="n">
        <v>6.93</v>
      </c>
      <c r="F864" t="n">
        <v>4.09</v>
      </c>
      <c r="G864" t="n">
        <v>61.4</v>
      </c>
      <c r="H864" t="n">
        <v>1.21</v>
      </c>
      <c r="I864" t="n">
        <v>4</v>
      </c>
      <c r="J864" t="n">
        <v>250.59</v>
      </c>
      <c r="K864" t="n">
        <v>56.94</v>
      </c>
      <c r="L864" t="n">
        <v>17</v>
      </c>
      <c r="M864" t="n">
        <v>2</v>
      </c>
      <c r="N864" t="n">
        <v>61.65</v>
      </c>
      <c r="O864" t="n">
        <v>31140.15</v>
      </c>
      <c r="P864" t="n">
        <v>51.09</v>
      </c>
      <c r="Q864" t="n">
        <v>203.57</v>
      </c>
      <c r="R864" t="n">
        <v>15.68</v>
      </c>
      <c r="S864" t="n">
        <v>13.05</v>
      </c>
      <c r="T864" t="n">
        <v>1023.19</v>
      </c>
      <c r="U864" t="n">
        <v>0.83</v>
      </c>
      <c r="V864" t="n">
        <v>0.91</v>
      </c>
      <c r="W864" t="n">
        <v>0.06</v>
      </c>
      <c r="X864" t="n">
        <v>0.05</v>
      </c>
      <c r="Y864" t="n">
        <v>1</v>
      </c>
      <c r="Z864" t="n">
        <v>10</v>
      </c>
    </row>
    <row r="865">
      <c r="A865" t="n">
        <v>65</v>
      </c>
      <c r="B865" t="n">
        <v>115</v>
      </c>
      <c r="C865" t="inlineStr">
        <is>
          <t xml:space="preserve">CONCLUIDO	</t>
        </is>
      </c>
      <c r="D865" t="n">
        <v>14.4069</v>
      </c>
      <c r="E865" t="n">
        <v>6.94</v>
      </c>
      <c r="F865" t="n">
        <v>4.1</v>
      </c>
      <c r="G865" t="n">
        <v>61.57</v>
      </c>
      <c r="H865" t="n">
        <v>1.22</v>
      </c>
      <c r="I865" t="n">
        <v>4</v>
      </c>
      <c r="J865" t="n">
        <v>251.04</v>
      </c>
      <c r="K865" t="n">
        <v>56.94</v>
      </c>
      <c r="L865" t="n">
        <v>17.25</v>
      </c>
      <c r="M865" t="n">
        <v>2</v>
      </c>
      <c r="N865" t="n">
        <v>61.85</v>
      </c>
      <c r="O865" t="n">
        <v>31195.65</v>
      </c>
      <c r="P865" t="n">
        <v>50.73</v>
      </c>
      <c r="Q865" t="n">
        <v>203.56</v>
      </c>
      <c r="R865" t="n">
        <v>16.08</v>
      </c>
      <c r="S865" t="n">
        <v>13.05</v>
      </c>
      <c r="T865" t="n">
        <v>1225.06</v>
      </c>
      <c r="U865" t="n">
        <v>0.8100000000000001</v>
      </c>
      <c r="V865" t="n">
        <v>0.91</v>
      </c>
      <c r="W865" t="n">
        <v>0.06</v>
      </c>
      <c r="X865" t="n">
        <v>0.06</v>
      </c>
      <c r="Y865" t="n">
        <v>1</v>
      </c>
      <c r="Z865" t="n">
        <v>10</v>
      </c>
    </row>
    <row r="866">
      <c r="A866" t="n">
        <v>66</v>
      </c>
      <c r="B866" t="n">
        <v>115</v>
      </c>
      <c r="C866" t="inlineStr">
        <is>
          <t xml:space="preserve">CONCLUIDO	</t>
        </is>
      </c>
      <c r="D866" t="n">
        <v>14.4063</v>
      </c>
      <c r="E866" t="n">
        <v>6.94</v>
      </c>
      <c r="F866" t="n">
        <v>4.11</v>
      </c>
      <c r="G866" t="n">
        <v>61.58</v>
      </c>
      <c r="H866" t="n">
        <v>1.24</v>
      </c>
      <c r="I866" t="n">
        <v>4</v>
      </c>
      <c r="J866" t="n">
        <v>251.49</v>
      </c>
      <c r="K866" t="n">
        <v>56.94</v>
      </c>
      <c r="L866" t="n">
        <v>17.5</v>
      </c>
      <c r="M866" t="n">
        <v>2</v>
      </c>
      <c r="N866" t="n">
        <v>62.05</v>
      </c>
      <c r="O866" t="n">
        <v>31251.22</v>
      </c>
      <c r="P866" t="n">
        <v>50.32</v>
      </c>
      <c r="Q866" t="n">
        <v>203.56</v>
      </c>
      <c r="R866" t="n">
        <v>16.09</v>
      </c>
      <c r="S866" t="n">
        <v>13.05</v>
      </c>
      <c r="T866" t="n">
        <v>1228.72</v>
      </c>
      <c r="U866" t="n">
        <v>0.8100000000000001</v>
      </c>
      <c r="V866" t="n">
        <v>0.91</v>
      </c>
      <c r="W866" t="n">
        <v>0.06</v>
      </c>
      <c r="X866" t="n">
        <v>0.06</v>
      </c>
      <c r="Y866" t="n">
        <v>1</v>
      </c>
      <c r="Z866" t="n">
        <v>10</v>
      </c>
    </row>
    <row r="867">
      <c r="A867" t="n">
        <v>67</v>
      </c>
      <c r="B867" t="n">
        <v>115</v>
      </c>
      <c r="C867" t="inlineStr">
        <is>
          <t xml:space="preserve">CONCLUIDO	</t>
        </is>
      </c>
      <c r="D867" t="n">
        <v>14.5496</v>
      </c>
      <c r="E867" t="n">
        <v>6.87</v>
      </c>
      <c r="F867" t="n">
        <v>4.08</v>
      </c>
      <c r="G867" t="n">
        <v>81.61</v>
      </c>
      <c r="H867" t="n">
        <v>1.25</v>
      </c>
      <c r="I867" t="n">
        <v>3</v>
      </c>
      <c r="J867" t="n">
        <v>251.94</v>
      </c>
      <c r="K867" t="n">
        <v>56.94</v>
      </c>
      <c r="L867" t="n">
        <v>17.75</v>
      </c>
      <c r="M867" t="n">
        <v>1</v>
      </c>
      <c r="N867" t="n">
        <v>62.25</v>
      </c>
      <c r="O867" t="n">
        <v>31306.86</v>
      </c>
      <c r="P867" t="n">
        <v>49.55</v>
      </c>
      <c r="Q867" t="n">
        <v>203.56</v>
      </c>
      <c r="R867" t="n">
        <v>15.27</v>
      </c>
      <c r="S867" t="n">
        <v>13.05</v>
      </c>
      <c r="T867" t="n">
        <v>827.21</v>
      </c>
      <c r="U867" t="n">
        <v>0.85</v>
      </c>
      <c r="V867" t="n">
        <v>0.92</v>
      </c>
      <c r="W867" t="n">
        <v>0.06</v>
      </c>
      <c r="X867" t="n">
        <v>0.04</v>
      </c>
      <c r="Y867" t="n">
        <v>1</v>
      </c>
      <c r="Z867" t="n">
        <v>10</v>
      </c>
    </row>
    <row r="868">
      <c r="A868" t="n">
        <v>68</v>
      </c>
      <c r="B868" t="n">
        <v>115</v>
      </c>
      <c r="C868" t="inlineStr">
        <is>
          <t xml:space="preserve">CONCLUIDO	</t>
        </is>
      </c>
      <c r="D868" t="n">
        <v>14.5631</v>
      </c>
      <c r="E868" t="n">
        <v>6.87</v>
      </c>
      <c r="F868" t="n">
        <v>4.07</v>
      </c>
      <c r="G868" t="n">
        <v>81.48</v>
      </c>
      <c r="H868" t="n">
        <v>1.27</v>
      </c>
      <c r="I868" t="n">
        <v>3</v>
      </c>
      <c r="J868" t="n">
        <v>252.39</v>
      </c>
      <c r="K868" t="n">
        <v>56.94</v>
      </c>
      <c r="L868" t="n">
        <v>18</v>
      </c>
      <c r="M868" t="n">
        <v>1</v>
      </c>
      <c r="N868" t="n">
        <v>62.45</v>
      </c>
      <c r="O868" t="n">
        <v>31362.58</v>
      </c>
      <c r="P868" t="n">
        <v>49.71</v>
      </c>
      <c r="Q868" t="n">
        <v>203.56</v>
      </c>
      <c r="R868" t="n">
        <v>15.03</v>
      </c>
      <c r="S868" t="n">
        <v>13.05</v>
      </c>
      <c r="T868" t="n">
        <v>705.7</v>
      </c>
      <c r="U868" t="n">
        <v>0.87</v>
      </c>
      <c r="V868" t="n">
        <v>0.92</v>
      </c>
      <c r="W868" t="n">
        <v>0.06</v>
      </c>
      <c r="X868" t="n">
        <v>0.03</v>
      </c>
      <c r="Y868" t="n">
        <v>1</v>
      </c>
      <c r="Z868" t="n">
        <v>10</v>
      </c>
    </row>
    <row r="869">
      <c r="A869" t="n">
        <v>69</v>
      </c>
      <c r="B869" t="n">
        <v>115</v>
      </c>
      <c r="C869" t="inlineStr">
        <is>
          <t xml:space="preserve">CONCLUIDO	</t>
        </is>
      </c>
      <c r="D869" t="n">
        <v>14.5725</v>
      </c>
      <c r="E869" t="n">
        <v>6.86</v>
      </c>
      <c r="F869" t="n">
        <v>4.07</v>
      </c>
      <c r="G869" t="n">
        <v>81.39</v>
      </c>
      <c r="H869" t="n">
        <v>1.28</v>
      </c>
      <c r="I869" t="n">
        <v>3</v>
      </c>
      <c r="J869" t="n">
        <v>252.84</v>
      </c>
      <c r="K869" t="n">
        <v>56.94</v>
      </c>
      <c r="L869" t="n">
        <v>18.25</v>
      </c>
      <c r="M869" t="n">
        <v>1</v>
      </c>
      <c r="N869" t="n">
        <v>62.65</v>
      </c>
      <c r="O869" t="n">
        <v>31418.38</v>
      </c>
      <c r="P869" t="n">
        <v>49.68</v>
      </c>
      <c r="Q869" t="n">
        <v>203.56</v>
      </c>
      <c r="R869" t="n">
        <v>14.87</v>
      </c>
      <c r="S869" t="n">
        <v>13.05</v>
      </c>
      <c r="T869" t="n">
        <v>623.6900000000001</v>
      </c>
      <c r="U869" t="n">
        <v>0.88</v>
      </c>
      <c r="V869" t="n">
        <v>0.92</v>
      </c>
      <c r="W869" t="n">
        <v>0.06</v>
      </c>
      <c r="X869" t="n">
        <v>0.03</v>
      </c>
      <c r="Y869" t="n">
        <v>1</v>
      </c>
      <c r="Z869" t="n">
        <v>10</v>
      </c>
    </row>
    <row r="870">
      <c r="A870" t="n">
        <v>70</v>
      </c>
      <c r="B870" t="n">
        <v>115</v>
      </c>
      <c r="C870" t="inlineStr">
        <is>
          <t xml:space="preserve">CONCLUIDO	</t>
        </is>
      </c>
      <c r="D870" t="n">
        <v>14.5755</v>
      </c>
      <c r="E870" t="n">
        <v>6.86</v>
      </c>
      <c r="F870" t="n">
        <v>4.07</v>
      </c>
      <c r="G870" t="n">
        <v>81.37</v>
      </c>
      <c r="H870" t="n">
        <v>1.3</v>
      </c>
      <c r="I870" t="n">
        <v>3</v>
      </c>
      <c r="J870" t="n">
        <v>253.3</v>
      </c>
      <c r="K870" t="n">
        <v>56.94</v>
      </c>
      <c r="L870" t="n">
        <v>18.5</v>
      </c>
      <c r="M870" t="n">
        <v>1</v>
      </c>
      <c r="N870" t="n">
        <v>62.86</v>
      </c>
      <c r="O870" t="n">
        <v>31474.25</v>
      </c>
      <c r="P870" t="n">
        <v>49.87</v>
      </c>
      <c r="Q870" t="n">
        <v>203.56</v>
      </c>
      <c r="R870" t="n">
        <v>14.88</v>
      </c>
      <c r="S870" t="n">
        <v>13.05</v>
      </c>
      <c r="T870" t="n">
        <v>629.51</v>
      </c>
      <c r="U870" t="n">
        <v>0.88</v>
      </c>
      <c r="V870" t="n">
        <v>0.92</v>
      </c>
      <c r="W870" t="n">
        <v>0.06</v>
      </c>
      <c r="X870" t="n">
        <v>0.03</v>
      </c>
      <c r="Y870" t="n">
        <v>1</v>
      </c>
      <c r="Z870" t="n">
        <v>10</v>
      </c>
    </row>
    <row r="871">
      <c r="A871" t="n">
        <v>71</v>
      </c>
      <c r="B871" t="n">
        <v>115</v>
      </c>
      <c r="C871" t="inlineStr">
        <is>
          <t xml:space="preserve">CONCLUIDO	</t>
        </is>
      </c>
      <c r="D871" t="n">
        <v>14.5666</v>
      </c>
      <c r="E871" t="n">
        <v>6.86</v>
      </c>
      <c r="F871" t="n">
        <v>4.07</v>
      </c>
      <c r="G871" t="n">
        <v>81.45</v>
      </c>
      <c r="H871" t="n">
        <v>1.31</v>
      </c>
      <c r="I871" t="n">
        <v>3</v>
      </c>
      <c r="J871" t="n">
        <v>253.75</v>
      </c>
      <c r="K871" t="n">
        <v>56.94</v>
      </c>
      <c r="L871" t="n">
        <v>18.75</v>
      </c>
      <c r="M871" t="n">
        <v>1</v>
      </c>
      <c r="N871" t="n">
        <v>63.06</v>
      </c>
      <c r="O871" t="n">
        <v>31530.19</v>
      </c>
      <c r="P871" t="n">
        <v>50.09</v>
      </c>
      <c r="Q871" t="n">
        <v>203.56</v>
      </c>
      <c r="R871" t="n">
        <v>15.01</v>
      </c>
      <c r="S871" t="n">
        <v>13.05</v>
      </c>
      <c r="T871" t="n">
        <v>692.5</v>
      </c>
      <c r="U871" t="n">
        <v>0.87</v>
      </c>
      <c r="V871" t="n">
        <v>0.92</v>
      </c>
      <c r="W871" t="n">
        <v>0.06</v>
      </c>
      <c r="X871" t="n">
        <v>0.03</v>
      </c>
      <c r="Y871" t="n">
        <v>1</v>
      </c>
      <c r="Z871" t="n">
        <v>10</v>
      </c>
    </row>
    <row r="872">
      <c r="A872" t="n">
        <v>72</v>
      </c>
      <c r="B872" t="n">
        <v>115</v>
      </c>
      <c r="C872" t="inlineStr">
        <is>
          <t xml:space="preserve">CONCLUIDO	</t>
        </is>
      </c>
      <c r="D872" t="n">
        <v>14.5596</v>
      </c>
      <c r="E872" t="n">
        <v>6.87</v>
      </c>
      <c r="F872" t="n">
        <v>4.08</v>
      </c>
      <c r="G872" t="n">
        <v>81.52</v>
      </c>
      <c r="H872" t="n">
        <v>1.33</v>
      </c>
      <c r="I872" t="n">
        <v>3</v>
      </c>
      <c r="J872" t="n">
        <v>254.21</v>
      </c>
      <c r="K872" t="n">
        <v>56.94</v>
      </c>
      <c r="L872" t="n">
        <v>19</v>
      </c>
      <c r="M872" t="n">
        <v>0</v>
      </c>
      <c r="N872" t="n">
        <v>63.26</v>
      </c>
      <c r="O872" t="n">
        <v>31586.21</v>
      </c>
      <c r="P872" t="n">
        <v>50.16</v>
      </c>
      <c r="Q872" t="n">
        <v>203.57</v>
      </c>
      <c r="R872" t="n">
        <v>15.08</v>
      </c>
      <c r="S872" t="n">
        <v>13.05</v>
      </c>
      <c r="T872" t="n">
        <v>731.8</v>
      </c>
      <c r="U872" t="n">
        <v>0.87</v>
      </c>
      <c r="V872" t="n">
        <v>0.92</v>
      </c>
      <c r="W872" t="n">
        <v>0.06</v>
      </c>
      <c r="X872" t="n">
        <v>0.04</v>
      </c>
      <c r="Y872" t="n">
        <v>1</v>
      </c>
      <c r="Z872" t="n">
        <v>10</v>
      </c>
    </row>
    <row r="873">
      <c r="A873" t="n">
        <v>0</v>
      </c>
      <c r="B873" t="n">
        <v>35</v>
      </c>
      <c r="C873" t="inlineStr">
        <is>
          <t xml:space="preserve">CONCLUIDO	</t>
        </is>
      </c>
      <c r="D873" t="n">
        <v>14.5185</v>
      </c>
      <c r="E873" t="n">
        <v>6.89</v>
      </c>
      <c r="F873" t="n">
        <v>4.55</v>
      </c>
      <c r="G873" t="n">
        <v>10.5</v>
      </c>
      <c r="H873" t="n">
        <v>0.22</v>
      </c>
      <c r="I873" t="n">
        <v>26</v>
      </c>
      <c r="J873" t="n">
        <v>80.84</v>
      </c>
      <c r="K873" t="n">
        <v>35.1</v>
      </c>
      <c r="L873" t="n">
        <v>1</v>
      </c>
      <c r="M873" t="n">
        <v>24</v>
      </c>
      <c r="N873" t="n">
        <v>9.74</v>
      </c>
      <c r="O873" t="n">
        <v>10204.21</v>
      </c>
      <c r="P873" t="n">
        <v>33.76</v>
      </c>
      <c r="Q873" t="n">
        <v>203.62</v>
      </c>
      <c r="R873" t="n">
        <v>29.77</v>
      </c>
      <c r="S873" t="n">
        <v>13.05</v>
      </c>
      <c r="T873" t="n">
        <v>7962.42</v>
      </c>
      <c r="U873" t="n">
        <v>0.44</v>
      </c>
      <c r="V873" t="n">
        <v>0.82</v>
      </c>
      <c r="W873" t="n">
        <v>0.1</v>
      </c>
      <c r="X873" t="n">
        <v>0.51</v>
      </c>
      <c r="Y873" t="n">
        <v>1</v>
      </c>
      <c r="Z873" t="n">
        <v>10</v>
      </c>
    </row>
    <row r="874">
      <c r="A874" t="n">
        <v>1</v>
      </c>
      <c r="B874" t="n">
        <v>35</v>
      </c>
      <c r="C874" t="inlineStr">
        <is>
          <t xml:space="preserve">CONCLUIDO	</t>
        </is>
      </c>
      <c r="D874" t="n">
        <v>15.1254</v>
      </c>
      <c r="E874" t="n">
        <v>6.61</v>
      </c>
      <c r="F874" t="n">
        <v>4.38</v>
      </c>
      <c r="G874" t="n">
        <v>13.12</v>
      </c>
      <c r="H874" t="n">
        <v>0.27</v>
      </c>
      <c r="I874" t="n">
        <v>20</v>
      </c>
      <c r="J874" t="n">
        <v>81.14</v>
      </c>
      <c r="K874" t="n">
        <v>35.1</v>
      </c>
      <c r="L874" t="n">
        <v>1.25</v>
      </c>
      <c r="M874" t="n">
        <v>18</v>
      </c>
      <c r="N874" t="n">
        <v>9.789999999999999</v>
      </c>
      <c r="O874" t="n">
        <v>10241.25</v>
      </c>
      <c r="P874" t="n">
        <v>31.9</v>
      </c>
      <c r="Q874" t="n">
        <v>203.57</v>
      </c>
      <c r="R874" t="n">
        <v>24.04</v>
      </c>
      <c r="S874" t="n">
        <v>13.05</v>
      </c>
      <c r="T874" t="n">
        <v>5126.16</v>
      </c>
      <c r="U874" t="n">
        <v>0.54</v>
      </c>
      <c r="V874" t="n">
        <v>0.85</v>
      </c>
      <c r="W874" t="n">
        <v>0.09</v>
      </c>
      <c r="X874" t="n">
        <v>0.33</v>
      </c>
      <c r="Y874" t="n">
        <v>1</v>
      </c>
      <c r="Z874" t="n">
        <v>10</v>
      </c>
    </row>
    <row r="875">
      <c r="A875" t="n">
        <v>2</v>
      </c>
      <c r="B875" t="n">
        <v>35</v>
      </c>
      <c r="C875" t="inlineStr">
        <is>
          <t xml:space="preserve">CONCLUIDO	</t>
        </is>
      </c>
      <c r="D875" t="n">
        <v>15.3427</v>
      </c>
      <c r="E875" t="n">
        <v>6.52</v>
      </c>
      <c r="F875" t="n">
        <v>4.35</v>
      </c>
      <c r="G875" t="n">
        <v>16.31</v>
      </c>
      <c r="H875" t="n">
        <v>0.32</v>
      </c>
      <c r="I875" t="n">
        <v>16</v>
      </c>
      <c r="J875" t="n">
        <v>81.44</v>
      </c>
      <c r="K875" t="n">
        <v>35.1</v>
      </c>
      <c r="L875" t="n">
        <v>1.5</v>
      </c>
      <c r="M875" t="n">
        <v>14</v>
      </c>
      <c r="N875" t="n">
        <v>9.84</v>
      </c>
      <c r="O875" t="n">
        <v>10278.32</v>
      </c>
      <c r="P875" t="n">
        <v>31.15</v>
      </c>
      <c r="Q875" t="n">
        <v>203.56</v>
      </c>
      <c r="R875" t="n">
        <v>23.72</v>
      </c>
      <c r="S875" t="n">
        <v>13.05</v>
      </c>
      <c r="T875" t="n">
        <v>4987.26</v>
      </c>
      <c r="U875" t="n">
        <v>0.55</v>
      </c>
      <c r="V875" t="n">
        <v>0.86</v>
      </c>
      <c r="W875" t="n">
        <v>0.08</v>
      </c>
      <c r="X875" t="n">
        <v>0.31</v>
      </c>
      <c r="Y875" t="n">
        <v>1</v>
      </c>
      <c r="Z875" t="n">
        <v>10</v>
      </c>
    </row>
    <row r="876">
      <c r="A876" t="n">
        <v>3</v>
      </c>
      <c r="B876" t="n">
        <v>35</v>
      </c>
      <c r="C876" t="inlineStr">
        <is>
          <t xml:space="preserve">CONCLUIDO	</t>
        </is>
      </c>
      <c r="D876" t="n">
        <v>15.5219</v>
      </c>
      <c r="E876" t="n">
        <v>6.44</v>
      </c>
      <c r="F876" t="n">
        <v>4.31</v>
      </c>
      <c r="G876" t="n">
        <v>18.47</v>
      </c>
      <c r="H876" t="n">
        <v>0.38</v>
      </c>
      <c r="I876" t="n">
        <v>14</v>
      </c>
      <c r="J876" t="n">
        <v>81.73999999999999</v>
      </c>
      <c r="K876" t="n">
        <v>35.1</v>
      </c>
      <c r="L876" t="n">
        <v>1.75</v>
      </c>
      <c r="M876" t="n">
        <v>12</v>
      </c>
      <c r="N876" t="n">
        <v>9.890000000000001</v>
      </c>
      <c r="O876" t="n">
        <v>10315.41</v>
      </c>
      <c r="P876" t="n">
        <v>30.39</v>
      </c>
      <c r="Q876" t="n">
        <v>203.56</v>
      </c>
      <c r="R876" t="n">
        <v>22.46</v>
      </c>
      <c r="S876" t="n">
        <v>13.05</v>
      </c>
      <c r="T876" t="n">
        <v>4363.79</v>
      </c>
      <c r="U876" t="n">
        <v>0.58</v>
      </c>
      <c r="V876" t="n">
        <v>0.87</v>
      </c>
      <c r="W876" t="n">
        <v>0.08</v>
      </c>
      <c r="X876" t="n">
        <v>0.27</v>
      </c>
      <c r="Y876" t="n">
        <v>1</v>
      </c>
      <c r="Z876" t="n">
        <v>10</v>
      </c>
    </row>
    <row r="877">
      <c r="A877" t="n">
        <v>4</v>
      </c>
      <c r="B877" t="n">
        <v>35</v>
      </c>
      <c r="C877" t="inlineStr">
        <is>
          <t xml:space="preserve">CONCLUIDO	</t>
        </is>
      </c>
      <c r="D877" t="n">
        <v>15.7308</v>
      </c>
      <c r="E877" t="n">
        <v>6.36</v>
      </c>
      <c r="F877" t="n">
        <v>4.26</v>
      </c>
      <c r="G877" t="n">
        <v>21.29</v>
      </c>
      <c r="H877" t="n">
        <v>0.43</v>
      </c>
      <c r="I877" t="n">
        <v>12</v>
      </c>
      <c r="J877" t="n">
        <v>82.04000000000001</v>
      </c>
      <c r="K877" t="n">
        <v>35.1</v>
      </c>
      <c r="L877" t="n">
        <v>2</v>
      </c>
      <c r="M877" t="n">
        <v>10</v>
      </c>
      <c r="N877" t="n">
        <v>9.94</v>
      </c>
      <c r="O877" t="n">
        <v>10352.53</v>
      </c>
      <c r="P877" t="n">
        <v>29.3</v>
      </c>
      <c r="Q877" t="n">
        <v>203.57</v>
      </c>
      <c r="R877" t="n">
        <v>20.86</v>
      </c>
      <c r="S877" t="n">
        <v>13.05</v>
      </c>
      <c r="T877" t="n">
        <v>3574.56</v>
      </c>
      <c r="U877" t="n">
        <v>0.63</v>
      </c>
      <c r="V877" t="n">
        <v>0.88</v>
      </c>
      <c r="W877" t="n">
        <v>0.07000000000000001</v>
      </c>
      <c r="X877" t="n">
        <v>0.22</v>
      </c>
      <c r="Y877" t="n">
        <v>1</v>
      </c>
      <c r="Z877" t="n">
        <v>10</v>
      </c>
    </row>
    <row r="878">
      <c r="A878" t="n">
        <v>5</v>
      </c>
      <c r="B878" t="n">
        <v>35</v>
      </c>
      <c r="C878" t="inlineStr">
        <is>
          <t xml:space="preserve">CONCLUIDO	</t>
        </is>
      </c>
      <c r="D878" t="n">
        <v>15.8374</v>
      </c>
      <c r="E878" t="n">
        <v>6.31</v>
      </c>
      <c r="F878" t="n">
        <v>4.23</v>
      </c>
      <c r="G878" t="n">
        <v>23.09</v>
      </c>
      <c r="H878" t="n">
        <v>0.48</v>
      </c>
      <c r="I878" t="n">
        <v>11</v>
      </c>
      <c r="J878" t="n">
        <v>82.34</v>
      </c>
      <c r="K878" t="n">
        <v>35.1</v>
      </c>
      <c r="L878" t="n">
        <v>2.25</v>
      </c>
      <c r="M878" t="n">
        <v>9</v>
      </c>
      <c r="N878" t="n">
        <v>9.99</v>
      </c>
      <c r="O878" t="n">
        <v>10389.66</v>
      </c>
      <c r="P878" t="n">
        <v>28.68</v>
      </c>
      <c r="Q878" t="n">
        <v>203.6</v>
      </c>
      <c r="R878" t="n">
        <v>19.83</v>
      </c>
      <c r="S878" t="n">
        <v>13.05</v>
      </c>
      <c r="T878" t="n">
        <v>3063.59</v>
      </c>
      <c r="U878" t="n">
        <v>0.66</v>
      </c>
      <c r="V878" t="n">
        <v>0.88</v>
      </c>
      <c r="W878" t="n">
        <v>0.07000000000000001</v>
      </c>
      <c r="X878" t="n">
        <v>0.19</v>
      </c>
      <c r="Y878" t="n">
        <v>1</v>
      </c>
      <c r="Z878" t="n">
        <v>10</v>
      </c>
    </row>
    <row r="879">
      <c r="A879" t="n">
        <v>6</v>
      </c>
      <c r="B879" t="n">
        <v>35</v>
      </c>
      <c r="C879" t="inlineStr">
        <is>
          <t xml:space="preserve">CONCLUIDO	</t>
        </is>
      </c>
      <c r="D879" t="n">
        <v>16.0092</v>
      </c>
      <c r="E879" t="n">
        <v>6.25</v>
      </c>
      <c r="F879" t="n">
        <v>4.2</v>
      </c>
      <c r="G879" t="n">
        <v>28</v>
      </c>
      <c r="H879" t="n">
        <v>0.53</v>
      </c>
      <c r="I879" t="n">
        <v>9</v>
      </c>
      <c r="J879" t="n">
        <v>82.65000000000001</v>
      </c>
      <c r="K879" t="n">
        <v>35.1</v>
      </c>
      <c r="L879" t="n">
        <v>2.5</v>
      </c>
      <c r="M879" t="n">
        <v>7</v>
      </c>
      <c r="N879" t="n">
        <v>10.04</v>
      </c>
      <c r="O879" t="n">
        <v>10426.82</v>
      </c>
      <c r="P879" t="n">
        <v>27.62</v>
      </c>
      <c r="Q879" t="n">
        <v>203.58</v>
      </c>
      <c r="R879" t="n">
        <v>19.05</v>
      </c>
      <c r="S879" t="n">
        <v>13.05</v>
      </c>
      <c r="T879" t="n">
        <v>2684.53</v>
      </c>
      <c r="U879" t="n">
        <v>0.6899999999999999</v>
      </c>
      <c r="V879" t="n">
        <v>0.89</v>
      </c>
      <c r="W879" t="n">
        <v>0.07000000000000001</v>
      </c>
      <c r="X879" t="n">
        <v>0.16</v>
      </c>
      <c r="Y879" t="n">
        <v>1</v>
      </c>
      <c r="Z879" t="n">
        <v>10</v>
      </c>
    </row>
    <row r="880">
      <c r="A880" t="n">
        <v>7</v>
      </c>
      <c r="B880" t="n">
        <v>35</v>
      </c>
      <c r="C880" t="inlineStr">
        <is>
          <t xml:space="preserve">CONCLUIDO	</t>
        </is>
      </c>
      <c r="D880" t="n">
        <v>15.9879</v>
      </c>
      <c r="E880" t="n">
        <v>6.25</v>
      </c>
      <c r="F880" t="n">
        <v>4.21</v>
      </c>
      <c r="G880" t="n">
        <v>28.05</v>
      </c>
      <c r="H880" t="n">
        <v>0.58</v>
      </c>
      <c r="I880" t="n">
        <v>9</v>
      </c>
      <c r="J880" t="n">
        <v>82.95</v>
      </c>
      <c r="K880" t="n">
        <v>35.1</v>
      </c>
      <c r="L880" t="n">
        <v>2.75</v>
      </c>
      <c r="M880" t="n">
        <v>7</v>
      </c>
      <c r="N880" t="n">
        <v>10.1</v>
      </c>
      <c r="O880" t="n">
        <v>10463.99</v>
      </c>
      <c r="P880" t="n">
        <v>27.15</v>
      </c>
      <c r="Q880" t="n">
        <v>203.58</v>
      </c>
      <c r="R880" t="n">
        <v>19.24</v>
      </c>
      <c r="S880" t="n">
        <v>13.05</v>
      </c>
      <c r="T880" t="n">
        <v>2779.8</v>
      </c>
      <c r="U880" t="n">
        <v>0.68</v>
      </c>
      <c r="V880" t="n">
        <v>0.89</v>
      </c>
      <c r="W880" t="n">
        <v>0.07000000000000001</v>
      </c>
      <c r="X880" t="n">
        <v>0.17</v>
      </c>
      <c r="Y880" t="n">
        <v>1</v>
      </c>
      <c r="Z880" t="n">
        <v>10</v>
      </c>
    </row>
    <row r="881">
      <c r="A881" t="n">
        <v>8</v>
      </c>
      <c r="B881" t="n">
        <v>35</v>
      </c>
      <c r="C881" t="inlineStr">
        <is>
          <t xml:space="preserve">CONCLUIDO	</t>
        </is>
      </c>
      <c r="D881" t="n">
        <v>16.0973</v>
      </c>
      <c r="E881" t="n">
        <v>6.21</v>
      </c>
      <c r="F881" t="n">
        <v>4.18</v>
      </c>
      <c r="G881" t="n">
        <v>31.37</v>
      </c>
      <c r="H881" t="n">
        <v>0.63</v>
      </c>
      <c r="I881" t="n">
        <v>8</v>
      </c>
      <c r="J881" t="n">
        <v>83.25</v>
      </c>
      <c r="K881" t="n">
        <v>35.1</v>
      </c>
      <c r="L881" t="n">
        <v>3</v>
      </c>
      <c r="M881" t="n">
        <v>4</v>
      </c>
      <c r="N881" t="n">
        <v>10.15</v>
      </c>
      <c r="O881" t="n">
        <v>10501.19</v>
      </c>
      <c r="P881" t="n">
        <v>26.37</v>
      </c>
      <c r="Q881" t="n">
        <v>203.61</v>
      </c>
      <c r="R881" t="n">
        <v>18.35</v>
      </c>
      <c r="S881" t="n">
        <v>13.05</v>
      </c>
      <c r="T881" t="n">
        <v>2339.68</v>
      </c>
      <c r="U881" t="n">
        <v>0.71</v>
      </c>
      <c r="V881" t="n">
        <v>0.89</v>
      </c>
      <c r="W881" t="n">
        <v>0.07000000000000001</v>
      </c>
      <c r="X881" t="n">
        <v>0.14</v>
      </c>
      <c r="Y881" t="n">
        <v>1</v>
      </c>
      <c r="Z881" t="n">
        <v>10</v>
      </c>
    </row>
    <row r="882">
      <c r="A882" t="n">
        <v>9</v>
      </c>
      <c r="B882" t="n">
        <v>35</v>
      </c>
      <c r="C882" t="inlineStr">
        <is>
          <t xml:space="preserve">CONCLUIDO	</t>
        </is>
      </c>
      <c r="D882" t="n">
        <v>16.2118</v>
      </c>
      <c r="E882" t="n">
        <v>6.17</v>
      </c>
      <c r="F882" t="n">
        <v>4.16</v>
      </c>
      <c r="G882" t="n">
        <v>35.62</v>
      </c>
      <c r="H882" t="n">
        <v>0.68</v>
      </c>
      <c r="I882" t="n">
        <v>7</v>
      </c>
      <c r="J882" t="n">
        <v>83.55</v>
      </c>
      <c r="K882" t="n">
        <v>35.1</v>
      </c>
      <c r="L882" t="n">
        <v>3.25</v>
      </c>
      <c r="M882" t="n">
        <v>1</v>
      </c>
      <c r="N882" t="n">
        <v>10.2</v>
      </c>
      <c r="O882" t="n">
        <v>10538.42</v>
      </c>
      <c r="P882" t="n">
        <v>25.8</v>
      </c>
      <c r="Q882" t="n">
        <v>203.56</v>
      </c>
      <c r="R882" t="n">
        <v>17.36</v>
      </c>
      <c r="S882" t="n">
        <v>13.05</v>
      </c>
      <c r="T882" t="n">
        <v>1850.43</v>
      </c>
      <c r="U882" t="n">
        <v>0.75</v>
      </c>
      <c r="V882" t="n">
        <v>0.9</v>
      </c>
      <c r="W882" t="n">
        <v>0.07000000000000001</v>
      </c>
      <c r="X882" t="n">
        <v>0.12</v>
      </c>
      <c r="Y882" t="n">
        <v>1</v>
      </c>
      <c r="Z882" t="n">
        <v>10</v>
      </c>
    </row>
    <row r="883">
      <c r="A883" t="n">
        <v>10</v>
      </c>
      <c r="B883" t="n">
        <v>35</v>
      </c>
      <c r="C883" t="inlineStr">
        <is>
          <t xml:space="preserve">CONCLUIDO	</t>
        </is>
      </c>
      <c r="D883" t="n">
        <v>16.1871</v>
      </c>
      <c r="E883" t="n">
        <v>6.18</v>
      </c>
      <c r="F883" t="n">
        <v>4.17</v>
      </c>
      <c r="G883" t="n">
        <v>35.7</v>
      </c>
      <c r="H883" t="n">
        <v>0.73</v>
      </c>
      <c r="I883" t="n">
        <v>7</v>
      </c>
      <c r="J883" t="n">
        <v>83.84999999999999</v>
      </c>
      <c r="K883" t="n">
        <v>35.1</v>
      </c>
      <c r="L883" t="n">
        <v>3.5</v>
      </c>
      <c r="M883" t="n">
        <v>1</v>
      </c>
      <c r="N883" t="n">
        <v>10.25</v>
      </c>
      <c r="O883" t="n">
        <v>10575.66</v>
      </c>
      <c r="P883" t="n">
        <v>25.95</v>
      </c>
      <c r="Q883" t="n">
        <v>203.56</v>
      </c>
      <c r="R883" t="n">
        <v>17.66</v>
      </c>
      <c r="S883" t="n">
        <v>13.05</v>
      </c>
      <c r="T883" t="n">
        <v>2001.97</v>
      </c>
      <c r="U883" t="n">
        <v>0.74</v>
      </c>
      <c r="V883" t="n">
        <v>0.9</v>
      </c>
      <c r="W883" t="n">
        <v>0.07000000000000001</v>
      </c>
      <c r="X883" t="n">
        <v>0.12</v>
      </c>
      <c r="Y883" t="n">
        <v>1</v>
      </c>
      <c r="Z883" t="n">
        <v>10</v>
      </c>
    </row>
    <row r="884">
      <c r="A884" t="n">
        <v>11</v>
      </c>
      <c r="B884" t="n">
        <v>35</v>
      </c>
      <c r="C884" t="inlineStr">
        <is>
          <t xml:space="preserve">CONCLUIDO	</t>
        </is>
      </c>
      <c r="D884" t="n">
        <v>16.1951</v>
      </c>
      <c r="E884" t="n">
        <v>6.17</v>
      </c>
      <c r="F884" t="n">
        <v>4.16</v>
      </c>
      <c r="G884" t="n">
        <v>35.68</v>
      </c>
      <c r="H884" t="n">
        <v>0.78</v>
      </c>
      <c r="I884" t="n">
        <v>7</v>
      </c>
      <c r="J884" t="n">
        <v>84.15000000000001</v>
      </c>
      <c r="K884" t="n">
        <v>35.1</v>
      </c>
      <c r="L884" t="n">
        <v>3.75</v>
      </c>
      <c r="M884" t="n">
        <v>0</v>
      </c>
      <c r="N884" t="n">
        <v>10.3</v>
      </c>
      <c r="O884" t="n">
        <v>10612.93</v>
      </c>
      <c r="P884" t="n">
        <v>25.97</v>
      </c>
      <c r="Q884" t="n">
        <v>203.56</v>
      </c>
      <c r="R884" t="n">
        <v>17.51</v>
      </c>
      <c r="S884" t="n">
        <v>13.05</v>
      </c>
      <c r="T884" t="n">
        <v>1925.36</v>
      </c>
      <c r="U884" t="n">
        <v>0.75</v>
      </c>
      <c r="V884" t="n">
        <v>0.9</v>
      </c>
      <c r="W884" t="n">
        <v>0.07000000000000001</v>
      </c>
      <c r="X884" t="n">
        <v>0.12</v>
      </c>
      <c r="Y884" t="n">
        <v>1</v>
      </c>
      <c r="Z884" t="n">
        <v>10</v>
      </c>
    </row>
    <row r="885">
      <c r="A885" t="n">
        <v>0</v>
      </c>
      <c r="B885" t="n">
        <v>50</v>
      </c>
      <c r="C885" t="inlineStr">
        <is>
          <t xml:space="preserve">CONCLUIDO	</t>
        </is>
      </c>
      <c r="D885" t="n">
        <v>13.4675</v>
      </c>
      <c r="E885" t="n">
        <v>7.43</v>
      </c>
      <c r="F885" t="n">
        <v>4.68</v>
      </c>
      <c r="G885" t="n">
        <v>8.77</v>
      </c>
      <c r="H885" t="n">
        <v>0.16</v>
      </c>
      <c r="I885" t="n">
        <v>32</v>
      </c>
      <c r="J885" t="n">
        <v>107.41</v>
      </c>
      <c r="K885" t="n">
        <v>41.65</v>
      </c>
      <c r="L885" t="n">
        <v>1</v>
      </c>
      <c r="M885" t="n">
        <v>30</v>
      </c>
      <c r="N885" t="n">
        <v>14.77</v>
      </c>
      <c r="O885" t="n">
        <v>13481.73</v>
      </c>
      <c r="P885" t="n">
        <v>43.01</v>
      </c>
      <c r="Q885" t="n">
        <v>203.67</v>
      </c>
      <c r="R885" t="n">
        <v>33.93</v>
      </c>
      <c r="S885" t="n">
        <v>13.05</v>
      </c>
      <c r="T885" t="n">
        <v>10009.19</v>
      </c>
      <c r="U885" t="n">
        <v>0.38</v>
      </c>
      <c r="V885" t="n">
        <v>0.8</v>
      </c>
      <c r="W885" t="n">
        <v>0.1</v>
      </c>
      <c r="X885" t="n">
        <v>0.64</v>
      </c>
      <c r="Y885" t="n">
        <v>1</v>
      </c>
      <c r="Z885" t="n">
        <v>10</v>
      </c>
    </row>
    <row r="886">
      <c r="A886" t="n">
        <v>1</v>
      </c>
      <c r="B886" t="n">
        <v>50</v>
      </c>
      <c r="C886" t="inlineStr">
        <is>
          <t xml:space="preserve">CONCLUIDO	</t>
        </is>
      </c>
      <c r="D886" t="n">
        <v>14.0521</v>
      </c>
      <c r="E886" t="n">
        <v>7.12</v>
      </c>
      <c r="F886" t="n">
        <v>4.52</v>
      </c>
      <c r="G886" t="n">
        <v>10.86</v>
      </c>
      <c r="H886" t="n">
        <v>0.2</v>
      </c>
      <c r="I886" t="n">
        <v>25</v>
      </c>
      <c r="J886" t="n">
        <v>107.73</v>
      </c>
      <c r="K886" t="n">
        <v>41.65</v>
      </c>
      <c r="L886" t="n">
        <v>1.25</v>
      </c>
      <c r="M886" t="n">
        <v>23</v>
      </c>
      <c r="N886" t="n">
        <v>14.83</v>
      </c>
      <c r="O886" t="n">
        <v>13520.81</v>
      </c>
      <c r="P886" t="n">
        <v>41.17</v>
      </c>
      <c r="Q886" t="n">
        <v>203.59</v>
      </c>
      <c r="R886" t="n">
        <v>29.18</v>
      </c>
      <c r="S886" t="n">
        <v>13.05</v>
      </c>
      <c r="T886" t="n">
        <v>7668.57</v>
      </c>
      <c r="U886" t="n">
        <v>0.45</v>
      </c>
      <c r="V886" t="n">
        <v>0.83</v>
      </c>
      <c r="W886" t="n">
        <v>0.09</v>
      </c>
      <c r="X886" t="n">
        <v>0.48</v>
      </c>
      <c r="Y886" t="n">
        <v>1</v>
      </c>
      <c r="Z886" t="n">
        <v>10</v>
      </c>
    </row>
    <row r="887">
      <c r="A887" t="n">
        <v>2</v>
      </c>
      <c r="B887" t="n">
        <v>50</v>
      </c>
      <c r="C887" t="inlineStr">
        <is>
          <t xml:space="preserve">CONCLUIDO	</t>
        </is>
      </c>
      <c r="D887" t="n">
        <v>14.5284</v>
      </c>
      <c r="E887" t="n">
        <v>6.88</v>
      </c>
      <c r="F887" t="n">
        <v>4.4</v>
      </c>
      <c r="G887" t="n">
        <v>13.21</v>
      </c>
      <c r="H887" t="n">
        <v>0.24</v>
      </c>
      <c r="I887" t="n">
        <v>20</v>
      </c>
      <c r="J887" t="n">
        <v>108.05</v>
      </c>
      <c r="K887" t="n">
        <v>41.65</v>
      </c>
      <c r="L887" t="n">
        <v>1.5</v>
      </c>
      <c r="M887" t="n">
        <v>18</v>
      </c>
      <c r="N887" t="n">
        <v>14.9</v>
      </c>
      <c r="O887" t="n">
        <v>13559.91</v>
      </c>
      <c r="P887" t="n">
        <v>39.66</v>
      </c>
      <c r="Q887" t="n">
        <v>203.59</v>
      </c>
      <c r="R887" t="n">
        <v>25.09</v>
      </c>
      <c r="S887" t="n">
        <v>13.05</v>
      </c>
      <c r="T887" t="n">
        <v>5649.91</v>
      </c>
      <c r="U887" t="n">
        <v>0.52</v>
      </c>
      <c r="V887" t="n">
        <v>0.85</v>
      </c>
      <c r="W887" t="n">
        <v>0.09</v>
      </c>
      <c r="X887" t="n">
        <v>0.36</v>
      </c>
      <c r="Y887" t="n">
        <v>1</v>
      </c>
      <c r="Z887" t="n">
        <v>10</v>
      </c>
    </row>
    <row r="888">
      <c r="A888" t="n">
        <v>3</v>
      </c>
      <c r="B888" t="n">
        <v>50</v>
      </c>
      <c r="C888" t="inlineStr">
        <is>
          <t xml:space="preserve">CONCLUIDO	</t>
        </is>
      </c>
      <c r="D888" t="n">
        <v>14.7215</v>
      </c>
      <c r="E888" t="n">
        <v>6.79</v>
      </c>
      <c r="F888" t="n">
        <v>4.38</v>
      </c>
      <c r="G888" t="n">
        <v>15.45</v>
      </c>
      <c r="H888" t="n">
        <v>0.28</v>
      </c>
      <c r="I888" t="n">
        <v>17</v>
      </c>
      <c r="J888" t="n">
        <v>108.37</v>
      </c>
      <c r="K888" t="n">
        <v>41.65</v>
      </c>
      <c r="L888" t="n">
        <v>1.75</v>
      </c>
      <c r="M888" t="n">
        <v>15</v>
      </c>
      <c r="N888" t="n">
        <v>14.97</v>
      </c>
      <c r="O888" t="n">
        <v>13599.17</v>
      </c>
      <c r="P888" t="n">
        <v>39.01</v>
      </c>
      <c r="Q888" t="n">
        <v>203.56</v>
      </c>
      <c r="R888" t="n">
        <v>24.66</v>
      </c>
      <c r="S888" t="n">
        <v>13.05</v>
      </c>
      <c r="T888" t="n">
        <v>5452.04</v>
      </c>
      <c r="U888" t="n">
        <v>0.53</v>
      </c>
      <c r="V888" t="n">
        <v>0.85</v>
      </c>
      <c r="W888" t="n">
        <v>0.08</v>
      </c>
      <c r="X888" t="n">
        <v>0.34</v>
      </c>
      <c r="Y888" t="n">
        <v>1</v>
      </c>
      <c r="Z888" t="n">
        <v>10</v>
      </c>
    </row>
    <row r="889">
      <c r="A889" t="n">
        <v>4</v>
      </c>
      <c r="B889" t="n">
        <v>50</v>
      </c>
      <c r="C889" t="inlineStr">
        <is>
          <t xml:space="preserve">CONCLUIDO	</t>
        </is>
      </c>
      <c r="D889" t="n">
        <v>14.9396</v>
      </c>
      <c r="E889" t="n">
        <v>6.69</v>
      </c>
      <c r="F889" t="n">
        <v>4.32</v>
      </c>
      <c r="G889" t="n">
        <v>17.3</v>
      </c>
      <c r="H889" t="n">
        <v>0.32</v>
      </c>
      <c r="I889" t="n">
        <v>15</v>
      </c>
      <c r="J889" t="n">
        <v>108.68</v>
      </c>
      <c r="K889" t="n">
        <v>41.65</v>
      </c>
      <c r="L889" t="n">
        <v>2</v>
      </c>
      <c r="M889" t="n">
        <v>13</v>
      </c>
      <c r="N889" t="n">
        <v>15.03</v>
      </c>
      <c r="O889" t="n">
        <v>13638.32</v>
      </c>
      <c r="P889" t="n">
        <v>38.17</v>
      </c>
      <c r="Q889" t="n">
        <v>203.56</v>
      </c>
      <c r="R889" t="n">
        <v>22.9</v>
      </c>
      <c r="S889" t="n">
        <v>13.05</v>
      </c>
      <c r="T889" t="n">
        <v>4582.46</v>
      </c>
      <c r="U889" t="n">
        <v>0.57</v>
      </c>
      <c r="V889" t="n">
        <v>0.86</v>
      </c>
      <c r="W889" t="n">
        <v>0.08</v>
      </c>
      <c r="X889" t="n">
        <v>0.28</v>
      </c>
      <c r="Y889" t="n">
        <v>1</v>
      </c>
      <c r="Z889" t="n">
        <v>10</v>
      </c>
    </row>
    <row r="890">
      <c r="A890" t="n">
        <v>5</v>
      </c>
      <c r="B890" t="n">
        <v>50</v>
      </c>
      <c r="C890" t="inlineStr">
        <is>
          <t xml:space="preserve">CONCLUIDO	</t>
        </is>
      </c>
      <c r="D890" t="n">
        <v>15.1375</v>
      </c>
      <c r="E890" t="n">
        <v>6.61</v>
      </c>
      <c r="F890" t="n">
        <v>4.28</v>
      </c>
      <c r="G890" t="n">
        <v>19.76</v>
      </c>
      <c r="H890" t="n">
        <v>0.36</v>
      </c>
      <c r="I890" t="n">
        <v>13</v>
      </c>
      <c r="J890" t="n">
        <v>109</v>
      </c>
      <c r="K890" t="n">
        <v>41.65</v>
      </c>
      <c r="L890" t="n">
        <v>2.25</v>
      </c>
      <c r="M890" t="n">
        <v>11</v>
      </c>
      <c r="N890" t="n">
        <v>15.1</v>
      </c>
      <c r="O890" t="n">
        <v>13677.51</v>
      </c>
      <c r="P890" t="n">
        <v>37.47</v>
      </c>
      <c r="Q890" t="n">
        <v>203.56</v>
      </c>
      <c r="R890" t="n">
        <v>21.53</v>
      </c>
      <c r="S890" t="n">
        <v>13.05</v>
      </c>
      <c r="T890" t="n">
        <v>3904.84</v>
      </c>
      <c r="U890" t="n">
        <v>0.61</v>
      </c>
      <c r="V890" t="n">
        <v>0.87</v>
      </c>
      <c r="W890" t="n">
        <v>0.08</v>
      </c>
      <c r="X890" t="n">
        <v>0.24</v>
      </c>
      <c r="Y890" t="n">
        <v>1</v>
      </c>
      <c r="Z890" t="n">
        <v>10</v>
      </c>
    </row>
    <row r="891">
      <c r="A891" t="n">
        <v>6</v>
      </c>
      <c r="B891" t="n">
        <v>50</v>
      </c>
      <c r="C891" t="inlineStr">
        <is>
          <t xml:space="preserve">CONCLUIDO	</t>
        </is>
      </c>
      <c r="D891" t="n">
        <v>15.2387</v>
      </c>
      <c r="E891" t="n">
        <v>6.56</v>
      </c>
      <c r="F891" t="n">
        <v>4.26</v>
      </c>
      <c r="G891" t="n">
        <v>21.3</v>
      </c>
      <c r="H891" t="n">
        <v>0.4</v>
      </c>
      <c r="I891" t="n">
        <v>12</v>
      </c>
      <c r="J891" t="n">
        <v>109.32</v>
      </c>
      <c r="K891" t="n">
        <v>41.65</v>
      </c>
      <c r="L891" t="n">
        <v>2.5</v>
      </c>
      <c r="M891" t="n">
        <v>10</v>
      </c>
      <c r="N891" t="n">
        <v>15.17</v>
      </c>
      <c r="O891" t="n">
        <v>13716.72</v>
      </c>
      <c r="P891" t="n">
        <v>36.7</v>
      </c>
      <c r="Q891" t="n">
        <v>203.56</v>
      </c>
      <c r="R891" t="n">
        <v>20.86</v>
      </c>
      <c r="S891" t="n">
        <v>13.05</v>
      </c>
      <c r="T891" t="n">
        <v>3577.19</v>
      </c>
      <c r="U891" t="n">
        <v>0.63</v>
      </c>
      <c r="V891" t="n">
        <v>0.88</v>
      </c>
      <c r="W891" t="n">
        <v>0.07000000000000001</v>
      </c>
      <c r="X891" t="n">
        <v>0.22</v>
      </c>
      <c r="Y891" t="n">
        <v>1</v>
      </c>
      <c r="Z891" t="n">
        <v>10</v>
      </c>
    </row>
    <row r="892">
      <c r="A892" t="n">
        <v>7</v>
      </c>
      <c r="B892" t="n">
        <v>50</v>
      </c>
      <c r="C892" t="inlineStr">
        <is>
          <t xml:space="preserve">CONCLUIDO	</t>
        </is>
      </c>
      <c r="D892" t="n">
        <v>15.3296</v>
      </c>
      <c r="E892" t="n">
        <v>6.52</v>
      </c>
      <c r="F892" t="n">
        <v>4.24</v>
      </c>
      <c r="G892" t="n">
        <v>23.14</v>
      </c>
      <c r="H892" t="n">
        <v>0.44</v>
      </c>
      <c r="I892" t="n">
        <v>11</v>
      </c>
      <c r="J892" t="n">
        <v>109.64</v>
      </c>
      <c r="K892" t="n">
        <v>41.65</v>
      </c>
      <c r="L892" t="n">
        <v>2.75</v>
      </c>
      <c r="M892" t="n">
        <v>9</v>
      </c>
      <c r="N892" t="n">
        <v>15.24</v>
      </c>
      <c r="O892" t="n">
        <v>13755.95</v>
      </c>
      <c r="P892" t="n">
        <v>36.43</v>
      </c>
      <c r="Q892" t="n">
        <v>203.64</v>
      </c>
      <c r="R892" t="n">
        <v>20.29</v>
      </c>
      <c r="S892" t="n">
        <v>13.05</v>
      </c>
      <c r="T892" t="n">
        <v>3297.33</v>
      </c>
      <c r="U892" t="n">
        <v>0.64</v>
      </c>
      <c r="V892" t="n">
        <v>0.88</v>
      </c>
      <c r="W892" t="n">
        <v>0.07000000000000001</v>
      </c>
      <c r="X892" t="n">
        <v>0.2</v>
      </c>
      <c r="Y892" t="n">
        <v>1</v>
      </c>
      <c r="Z892" t="n">
        <v>10</v>
      </c>
    </row>
    <row r="893">
      <c r="A893" t="n">
        <v>8</v>
      </c>
      <c r="B893" t="n">
        <v>50</v>
      </c>
      <c r="C893" t="inlineStr">
        <is>
          <t xml:space="preserve">CONCLUIDO	</t>
        </is>
      </c>
      <c r="D893" t="n">
        <v>15.4879</v>
      </c>
      <c r="E893" t="n">
        <v>6.46</v>
      </c>
      <c r="F893" t="n">
        <v>4.2</v>
      </c>
      <c r="G893" t="n">
        <v>25.19</v>
      </c>
      <c r="H893" t="n">
        <v>0.48</v>
      </c>
      <c r="I893" t="n">
        <v>10</v>
      </c>
      <c r="J893" t="n">
        <v>109.96</v>
      </c>
      <c r="K893" t="n">
        <v>41.65</v>
      </c>
      <c r="L893" t="n">
        <v>3</v>
      </c>
      <c r="M893" t="n">
        <v>8</v>
      </c>
      <c r="N893" t="n">
        <v>15.31</v>
      </c>
      <c r="O893" t="n">
        <v>13795.21</v>
      </c>
      <c r="P893" t="n">
        <v>35.45</v>
      </c>
      <c r="Q893" t="n">
        <v>203.59</v>
      </c>
      <c r="R893" t="n">
        <v>18.99</v>
      </c>
      <c r="S893" t="n">
        <v>13.05</v>
      </c>
      <c r="T893" t="n">
        <v>2648.37</v>
      </c>
      <c r="U893" t="n">
        <v>0.6899999999999999</v>
      </c>
      <c r="V893" t="n">
        <v>0.89</v>
      </c>
      <c r="W893" t="n">
        <v>0.07000000000000001</v>
      </c>
      <c r="X893" t="n">
        <v>0.16</v>
      </c>
      <c r="Y893" t="n">
        <v>1</v>
      </c>
      <c r="Z893" t="n">
        <v>10</v>
      </c>
    </row>
    <row r="894">
      <c r="A894" t="n">
        <v>9</v>
      </c>
      <c r="B894" t="n">
        <v>50</v>
      </c>
      <c r="C894" t="inlineStr">
        <is>
          <t xml:space="preserve">CONCLUIDO	</t>
        </is>
      </c>
      <c r="D894" t="n">
        <v>15.5092</v>
      </c>
      <c r="E894" t="n">
        <v>6.45</v>
      </c>
      <c r="F894" t="n">
        <v>4.21</v>
      </c>
      <c r="G894" t="n">
        <v>28.08</v>
      </c>
      <c r="H894" t="n">
        <v>0.52</v>
      </c>
      <c r="I894" t="n">
        <v>9</v>
      </c>
      <c r="J894" t="n">
        <v>110.27</v>
      </c>
      <c r="K894" t="n">
        <v>41.65</v>
      </c>
      <c r="L894" t="n">
        <v>3.25</v>
      </c>
      <c r="M894" t="n">
        <v>7</v>
      </c>
      <c r="N894" t="n">
        <v>15.37</v>
      </c>
      <c r="O894" t="n">
        <v>13834.5</v>
      </c>
      <c r="P894" t="n">
        <v>35.16</v>
      </c>
      <c r="Q894" t="n">
        <v>203.56</v>
      </c>
      <c r="R894" t="n">
        <v>19.41</v>
      </c>
      <c r="S894" t="n">
        <v>13.05</v>
      </c>
      <c r="T894" t="n">
        <v>2866.31</v>
      </c>
      <c r="U894" t="n">
        <v>0.67</v>
      </c>
      <c r="V894" t="n">
        <v>0.89</v>
      </c>
      <c r="W894" t="n">
        <v>0.07000000000000001</v>
      </c>
      <c r="X894" t="n">
        <v>0.17</v>
      </c>
      <c r="Y894" t="n">
        <v>1</v>
      </c>
      <c r="Z894" t="n">
        <v>10</v>
      </c>
    </row>
    <row r="895">
      <c r="A895" t="n">
        <v>10</v>
      </c>
      <c r="B895" t="n">
        <v>50</v>
      </c>
      <c r="C895" t="inlineStr">
        <is>
          <t xml:space="preserve">CONCLUIDO	</t>
        </is>
      </c>
      <c r="D895" t="n">
        <v>15.5126</v>
      </c>
      <c r="E895" t="n">
        <v>6.45</v>
      </c>
      <c r="F895" t="n">
        <v>4.21</v>
      </c>
      <c r="G895" t="n">
        <v>28.07</v>
      </c>
      <c r="H895" t="n">
        <v>0.5600000000000001</v>
      </c>
      <c r="I895" t="n">
        <v>9</v>
      </c>
      <c r="J895" t="n">
        <v>110.59</v>
      </c>
      <c r="K895" t="n">
        <v>41.65</v>
      </c>
      <c r="L895" t="n">
        <v>3.5</v>
      </c>
      <c r="M895" t="n">
        <v>7</v>
      </c>
      <c r="N895" t="n">
        <v>15.44</v>
      </c>
      <c r="O895" t="n">
        <v>13873.81</v>
      </c>
      <c r="P895" t="n">
        <v>34.76</v>
      </c>
      <c r="Q895" t="n">
        <v>203.57</v>
      </c>
      <c r="R895" t="n">
        <v>19.32</v>
      </c>
      <c r="S895" t="n">
        <v>13.05</v>
      </c>
      <c r="T895" t="n">
        <v>2818.2</v>
      </c>
      <c r="U895" t="n">
        <v>0.68</v>
      </c>
      <c r="V895" t="n">
        <v>0.89</v>
      </c>
      <c r="W895" t="n">
        <v>0.07000000000000001</v>
      </c>
      <c r="X895" t="n">
        <v>0.17</v>
      </c>
      <c r="Y895" t="n">
        <v>1</v>
      </c>
      <c r="Z895" t="n">
        <v>10</v>
      </c>
    </row>
    <row r="896">
      <c r="A896" t="n">
        <v>11</v>
      </c>
      <c r="B896" t="n">
        <v>50</v>
      </c>
      <c r="C896" t="inlineStr">
        <is>
          <t xml:space="preserve">CONCLUIDO	</t>
        </is>
      </c>
      <c r="D896" t="n">
        <v>15.6515</v>
      </c>
      <c r="E896" t="n">
        <v>6.39</v>
      </c>
      <c r="F896" t="n">
        <v>4.18</v>
      </c>
      <c r="G896" t="n">
        <v>31.31</v>
      </c>
      <c r="H896" t="n">
        <v>0.6</v>
      </c>
      <c r="I896" t="n">
        <v>8</v>
      </c>
      <c r="J896" t="n">
        <v>110.91</v>
      </c>
      <c r="K896" t="n">
        <v>41.65</v>
      </c>
      <c r="L896" t="n">
        <v>3.75</v>
      </c>
      <c r="M896" t="n">
        <v>6</v>
      </c>
      <c r="N896" t="n">
        <v>15.51</v>
      </c>
      <c r="O896" t="n">
        <v>13913.15</v>
      </c>
      <c r="P896" t="n">
        <v>33.93</v>
      </c>
      <c r="Q896" t="n">
        <v>203.57</v>
      </c>
      <c r="R896" t="n">
        <v>18.23</v>
      </c>
      <c r="S896" t="n">
        <v>13.05</v>
      </c>
      <c r="T896" t="n">
        <v>2277.79</v>
      </c>
      <c r="U896" t="n">
        <v>0.72</v>
      </c>
      <c r="V896" t="n">
        <v>0.89</v>
      </c>
      <c r="W896" t="n">
        <v>0.07000000000000001</v>
      </c>
      <c r="X896" t="n">
        <v>0.13</v>
      </c>
      <c r="Y896" t="n">
        <v>1</v>
      </c>
      <c r="Z896" t="n">
        <v>10</v>
      </c>
    </row>
    <row r="897">
      <c r="A897" t="n">
        <v>12</v>
      </c>
      <c r="B897" t="n">
        <v>50</v>
      </c>
      <c r="C897" t="inlineStr">
        <is>
          <t xml:space="preserve">CONCLUIDO	</t>
        </is>
      </c>
      <c r="D897" t="n">
        <v>15.7819</v>
      </c>
      <c r="E897" t="n">
        <v>6.34</v>
      </c>
      <c r="F897" t="n">
        <v>4.14</v>
      </c>
      <c r="G897" t="n">
        <v>35.53</v>
      </c>
      <c r="H897" t="n">
        <v>0.63</v>
      </c>
      <c r="I897" t="n">
        <v>7</v>
      </c>
      <c r="J897" t="n">
        <v>111.23</v>
      </c>
      <c r="K897" t="n">
        <v>41.65</v>
      </c>
      <c r="L897" t="n">
        <v>4</v>
      </c>
      <c r="M897" t="n">
        <v>5</v>
      </c>
      <c r="N897" t="n">
        <v>15.58</v>
      </c>
      <c r="O897" t="n">
        <v>13952.52</v>
      </c>
      <c r="P897" t="n">
        <v>33.03</v>
      </c>
      <c r="Q897" t="n">
        <v>203.56</v>
      </c>
      <c r="R897" t="n">
        <v>17.07</v>
      </c>
      <c r="S897" t="n">
        <v>13.05</v>
      </c>
      <c r="T897" t="n">
        <v>1702.66</v>
      </c>
      <c r="U897" t="n">
        <v>0.76</v>
      </c>
      <c r="V897" t="n">
        <v>0.9</v>
      </c>
      <c r="W897" t="n">
        <v>0.07000000000000001</v>
      </c>
      <c r="X897" t="n">
        <v>0.1</v>
      </c>
      <c r="Y897" t="n">
        <v>1</v>
      </c>
      <c r="Z897" t="n">
        <v>10</v>
      </c>
    </row>
    <row r="898">
      <c r="A898" t="n">
        <v>13</v>
      </c>
      <c r="B898" t="n">
        <v>50</v>
      </c>
      <c r="C898" t="inlineStr">
        <is>
          <t xml:space="preserve">CONCLUIDO	</t>
        </is>
      </c>
      <c r="D898" t="n">
        <v>15.6945</v>
      </c>
      <c r="E898" t="n">
        <v>6.37</v>
      </c>
      <c r="F898" t="n">
        <v>4.18</v>
      </c>
      <c r="G898" t="n">
        <v>35.83</v>
      </c>
      <c r="H898" t="n">
        <v>0.67</v>
      </c>
      <c r="I898" t="n">
        <v>7</v>
      </c>
      <c r="J898" t="n">
        <v>111.55</v>
      </c>
      <c r="K898" t="n">
        <v>41.65</v>
      </c>
      <c r="L898" t="n">
        <v>4.25</v>
      </c>
      <c r="M898" t="n">
        <v>5</v>
      </c>
      <c r="N898" t="n">
        <v>15.65</v>
      </c>
      <c r="O898" t="n">
        <v>13991.91</v>
      </c>
      <c r="P898" t="n">
        <v>33.11</v>
      </c>
      <c r="Q898" t="n">
        <v>203.56</v>
      </c>
      <c r="R898" t="n">
        <v>18.44</v>
      </c>
      <c r="S898" t="n">
        <v>13.05</v>
      </c>
      <c r="T898" t="n">
        <v>2389.53</v>
      </c>
      <c r="U898" t="n">
        <v>0.71</v>
      </c>
      <c r="V898" t="n">
        <v>0.89</v>
      </c>
      <c r="W898" t="n">
        <v>0.07000000000000001</v>
      </c>
      <c r="X898" t="n">
        <v>0.14</v>
      </c>
      <c r="Y898" t="n">
        <v>1</v>
      </c>
      <c r="Z898" t="n">
        <v>10</v>
      </c>
    </row>
    <row r="899">
      <c r="A899" t="n">
        <v>14</v>
      </c>
      <c r="B899" t="n">
        <v>50</v>
      </c>
      <c r="C899" t="inlineStr">
        <is>
          <t xml:space="preserve">CONCLUIDO	</t>
        </is>
      </c>
      <c r="D899" t="n">
        <v>15.7171</v>
      </c>
      <c r="E899" t="n">
        <v>6.36</v>
      </c>
      <c r="F899" t="n">
        <v>4.17</v>
      </c>
      <c r="G899" t="n">
        <v>35.75</v>
      </c>
      <c r="H899" t="n">
        <v>0.71</v>
      </c>
      <c r="I899" t="n">
        <v>7</v>
      </c>
      <c r="J899" t="n">
        <v>111.87</v>
      </c>
      <c r="K899" t="n">
        <v>41.65</v>
      </c>
      <c r="L899" t="n">
        <v>4.5</v>
      </c>
      <c r="M899" t="n">
        <v>5</v>
      </c>
      <c r="N899" t="n">
        <v>15.72</v>
      </c>
      <c r="O899" t="n">
        <v>14031.33</v>
      </c>
      <c r="P899" t="n">
        <v>32.26</v>
      </c>
      <c r="Q899" t="n">
        <v>203.62</v>
      </c>
      <c r="R899" t="n">
        <v>18.18</v>
      </c>
      <c r="S899" t="n">
        <v>13.05</v>
      </c>
      <c r="T899" t="n">
        <v>2260.91</v>
      </c>
      <c r="U899" t="n">
        <v>0.72</v>
      </c>
      <c r="V899" t="n">
        <v>0.9</v>
      </c>
      <c r="W899" t="n">
        <v>0.06</v>
      </c>
      <c r="X899" t="n">
        <v>0.13</v>
      </c>
      <c r="Y899" t="n">
        <v>1</v>
      </c>
      <c r="Z899" t="n">
        <v>10</v>
      </c>
    </row>
    <row r="900">
      <c r="A900" t="n">
        <v>15</v>
      </c>
      <c r="B900" t="n">
        <v>50</v>
      </c>
      <c r="C900" t="inlineStr">
        <is>
          <t xml:space="preserve">CONCLUIDO	</t>
        </is>
      </c>
      <c r="D900" t="n">
        <v>15.8437</v>
      </c>
      <c r="E900" t="n">
        <v>6.31</v>
      </c>
      <c r="F900" t="n">
        <v>4.14</v>
      </c>
      <c r="G900" t="n">
        <v>41.42</v>
      </c>
      <c r="H900" t="n">
        <v>0.75</v>
      </c>
      <c r="I900" t="n">
        <v>6</v>
      </c>
      <c r="J900" t="n">
        <v>112.19</v>
      </c>
      <c r="K900" t="n">
        <v>41.65</v>
      </c>
      <c r="L900" t="n">
        <v>4.75</v>
      </c>
      <c r="M900" t="n">
        <v>4</v>
      </c>
      <c r="N900" t="n">
        <v>15.79</v>
      </c>
      <c r="O900" t="n">
        <v>14070.77</v>
      </c>
      <c r="P900" t="n">
        <v>31.77</v>
      </c>
      <c r="Q900" t="n">
        <v>203.56</v>
      </c>
      <c r="R900" t="n">
        <v>17.25</v>
      </c>
      <c r="S900" t="n">
        <v>13.05</v>
      </c>
      <c r="T900" t="n">
        <v>1797.51</v>
      </c>
      <c r="U900" t="n">
        <v>0.76</v>
      </c>
      <c r="V900" t="n">
        <v>0.9</v>
      </c>
      <c r="W900" t="n">
        <v>0.06</v>
      </c>
      <c r="X900" t="n">
        <v>0.1</v>
      </c>
      <c r="Y900" t="n">
        <v>1</v>
      </c>
      <c r="Z900" t="n">
        <v>10</v>
      </c>
    </row>
    <row r="901">
      <c r="A901" t="n">
        <v>16</v>
      </c>
      <c r="B901" t="n">
        <v>50</v>
      </c>
      <c r="C901" t="inlineStr">
        <is>
          <t xml:space="preserve">CONCLUIDO	</t>
        </is>
      </c>
      <c r="D901" t="n">
        <v>15.8793</v>
      </c>
      <c r="E901" t="n">
        <v>6.3</v>
      </c>
      <c r="F901" t="n">
        <v>4.13</v>
      </c>
      <c r="G901" t="n">
        <v>41.28</v>
      </c>
      <c r="H901" t="n">
        <v>0.78</v>
      </c>
      <c r="I901" t="n">
        <v>6</v>
      </c>
      <c r="J901" t="n">
        <v>112.51</v>
      </c>
      <c r="K901" t="n">
        <v>41.65</v>
      </c>
      <c r="L901" t="n">
        <v>5</v>
      </c>
      <c r="M901" t="n">
        <v>4</v>
      </c>
      <c r="N901" t="n">
        <v>15.86</v>
      </c>
      <c r="O901" t="n">
        <v>14110.24</v>
      </c>
      <c r="P901" t="n">
        <v>31.18</v>
      </c>
      <c r="Q901" t="n">
        <v>203.56</v>
      </c>
      <c r="R901" t="n">
        <v>16.6</v>
      </c>
      <c r="S901" t="n">
        <v>13.05</v>
      </c>
      <c r="T901" t="n">
        <v>1474.61</v>
      </c>
      <c r="U901" t="n">
        <v>0.79</v>
      </c>
      <c r="V901" t="n">
        <v>0.91</v>
      </c>
      <c r="W901" t="n">
        <v>0.07000000000000001</v>
      </c>
      <c r="X901" t="n">
        <v>0.09</v>
      </c>
      <c r="Y901" t="n">
        <v>1</v>
      </c>
      <c r="Z901" t="n">
        <v>10</v>
      </c>
    </row>
    <row r="902">
      <c r="A902" t="n">
        <v>17</v>
      </c>
      <c r="B902" t="n">
        <v>50</v>
      </c>
      <c r="C902" t="inlineStr">
        <is>
          <t xml:space="preserve">CONCLUIDO	</t>
        </is>
      </c>
      <c r="D902" t="n">
        <v>15.8632</v>
      </c>
      <c r="E902" t="n">
        <v>6.3</v>
      </c>
      <c r="F902" t="n">
        <v>4.13</v>
      </c>
      <c r="G902" t="n">
        <v>41.34</v>
      </c>
      <c r="H902" t="n">
        <v>0.82</v>
      </c>
      <c r="I902" t="n">
        <v>6</v>
      </c>
      <c r="J902" t="n">
        <v>112.83</v>
      </c>
      <c r="K902" t="n">
        <v>41.65</v>
      </c>
      <c r="L902" t="n">
        <v>5.25</v>
      </c>
      <c r="M902" t="n">
        <v>2</v>
      </c>
      <c r="N902" t="n">
        <v>15.93</v>
      </c>
      <c r="O902" t="n">
        <v>14149.74</v>
      </c>
      <c r="P902" t="n">
        <v>30.63</v>
      </c>
      <c r="Q902" t="n">
        <v>203.56</v>
      </c>
      <c r="R902" t="n">
        <v>16.93</v>
      </c>
      <c r="S902" t="n">
        <v>13.05</v>
      </c>
      <c r="T902" t="n">
        <v>1640.66</v>
      </c>
      <c r="U902" t="n">
        <v>0.77</v>
      </c>
      <c r="V902" t="n">
        <v>0.9</v>
      </c>
      <c r="W902" t="n">
        <v>0.06</v>
      </c>
      <c r="X902" t="n">
        <v>0.09</v>
      </c>
      <c r="Y902" t="n">
        <v>1</v>
      </c>
      <c r="Z902" t="n">
        <v>10</v>
      </c>
    </row>
    <row r="903">
      <c r="A903" t="n">
        <v>18</v>
      </c>
      <c r="B903" t="n">
        <v>50</v>
      </c>
      <c r="C903" t="inlineStr">
        <is>
          <t xml:space="preserve">CONCLUIDO	</t>
        </is>
      </c>
      <c r="D903" t="n">
        <v>15.8367</v>
      </c>
      <c r="E903" t="n">
        <v>6.31</v>
      </c>
      <c r="F903" t="n">
        <v>4.14</v>
      </c>
      <c r="G903" t="n">
        <v>41.45</v>
      </c>
      <c r="H903" t="n">
        <v>0.86</v>
      </c>
      <c r="I903" t="n">
        <v>6</v>
      </c>
      <c r="J903" t="n">
        <v>113.15</v>
      </c>
      <c r="K903" t="n">
        <v>41.65</v>
      </c>
      <c r="L903" t="n">
        <v>5.5</v>
      </c>
      <c r="M903" t="n">
        <v>1</v>
      </c>
      <c r="N903" t="n">
        <v>16</v>
      </c>
      <c r="O903" t="n">
        <v>14189.26</v>
      </c>
      <c r="P903" t="n">
        <v>30.48</v>
      </c>
      <c r="Q903" t="n">
        <v>203.56</v>
      </c>
      <c r="R903" t="n">
        <v>17.21</v>
      </c>
      <c r="S903" t="n">
        <v>13.05</v>
      </c>
      <c r="T903" t="n">
        <v>1779.6</v>
      </c>
      <c r="U903" t="n">
        <v>0.76</v>
      </c>
      <c r="V903" t="n">
        <v>0.9</v>
      </c>
      <c r="W903" t="n">
        <v>0.07000000000000001</v>
      </c>
      <c r="X903" t="n">
        <v>0.1</v>
      </c>
      <c r="Y903" t="n">
        <v>1</v>
      </c>
      <c r="Z903" t="n">
        <v>10</v>
      </c>
    </row>
    <row r="904">
      <c r="A904" t="n">
        <v>19</v>
      </c>
      <c r="B904" t="n">
        <v>50</v>
      </c>
      <c r="C904" t="inlineStr">
        <is>
          <t xml:space="preserve">CONCLUIDO	</t>
        </is>
      </c>
      <c r="D904" t="n">
        <v>15.8346</v>
      </c>
      <c r="E904" t="n">
        <v>6.32</v>
      </c>
      <c r="F904" t="n">
        <v>4.15</v>
      </c>
      <c r="G904" t="n">
        <v>41.46</v>
      </c>
      <c r="H904" t="n">
        <v>0.89</v>
      </c>
      <c r="I904" t="n">
        <v>6</v>
      </c>
      <c r="J904" t="n">
        <v>113.47</v>
      </c>
      <c r="K904" t="n">
        <v>41.65</v>
      </c>
      <c r="L904" t="n">
        <v>5.75</v>
      </c>
      <c r="M904" t="n">
        <v>0</v>
      </c>
      <c r="N904" t="n">
        <v>16.07</v>
      </c>
      <c r="O904" t="n">
        <v>14228.81</v>
      </c>
      <c r="P904" t="n">
        <v>30.55</v>
      </c>
      <c r="Q904" t="n">
        <v>203.56</v>
      </c>
      <c r="R904" t="n">
        <v>17.19</v>
      </c>
      <c r="S904" t="n">
        <v>13.05</v>
      </c>
      <c r="T904" t="n">
        <v>1770.54</v>
      </c>
      <c r="U904" t="n">
        <v>0.76</v>
      </c>
      <c r="V904" t="n">
        <v>0.9</v>
      </c>
      <c r="W904" t="n">
        <v>0.07000000000000001</v>
      </c>
      <c r="X904" t="n">
        <v>0.11</v>
      </c>
      <c r="Y904" t="n">
        <v>1</v>
      </c>
      <c r="Z904" t="n">
        <v>10</v>
      </c>
    </row>
    <row r="905">
      <c r="A905" t="n">
        <v>0</v>
      </c>
      <c r="B905" t="n">
        <v>25</v>
      </c>
      <c r="C905" t="inlineStr">
        <is>
          <t xml:space="preserve">CONCLUIDO	</t>
        </is>
      </c>
      <c r="D905" t="n">
        <v>15.4699</v>
      </c>
      <c r="E905" t="n">
        <v>6.46</v>
      </c>
      <c r="F905" t="n">
        <v>4.39</v>
      </c>
      <c r="G905" t="n">
        <v>13.17</v>
      </c>
      <c r="H905" t="n">
        <v>0.28</v>
      </c>
      <c r="I905" t="n">
        <v>20</v>
      </c>
      <c r="J905" t="n">
        <v>61.76</v>
      </c>
      <c r="K905" t="n">
        <v>28.92</v>
      </c>
      <c r="L905" t="n">
        <v>1</v>
      </c>
      <c r="M905" t="n">
        <v>18</v>
      </c>
      <c r="N905" t="n">
        <v>6.84</v>
      </c>
      <c r="O905" t="n">
        <v>7851.41</v>
      </c>
      <c r="P905" t="n">
        <v>26.11</v>
      </c>
      <c r="Q905" t="n">
        <v>203.63</v>
      </c>
      <c r="R905" t="n">
        <v>24.77</v>
      </c>
      <c r="S905" t="n">
        <v>13.05</v>
      </c>
      <c r="T905" t="n">
        <v>5491.8</v>
      </c>
      <c r="U905" t="n">
        <v>0.53</v>
      </c>
      <c r="V905" t="n">
        <v>0.85</v>
      </c>
      <c r="W905" t="n">
        <v>0.09</v>
      </c>
      <c r="X905" t="n">
        <v>0.35</v>
      </c>
      <c r="Y905" t="n">
        <v>1</v>
      </c>
      <c r="Z905" t="n">
        <v>10</v>
      </c>
    </row>
    <row r="906">
      <c r="A906" t="n">
        <v>1</v>
      </c>
      <c r="B906" t="n">
        <v>25</v>
      </c>
      <c r="C906" t="inlineStr">
        <is>
          <t xml:space="preserve">CONCLUIDO	</t>
        </is>
      </c>
      <c r="D906" t="n">
        <v>15.6726</v>
      </c>
      <c r="E906" t="n">
        <v>6.38</v>
      </c>
      <c r="F906" t="n">
        <v>4.36</v>
      </c>
      <c r="G906" t="n">
        <v>16.36</v>
      </c>
      <c r="H906" t="n">
        <v>0.35</v>
      </c>
      <c r="I906" t="n">
        <v>16</v>
      </c>
      <c r="J906" t="n">
        <v>62.05</v>
      </c>
      <c r="K906" t="n">
        <v>28.92</v>
      </c>
      <c r="L906" t="n">
        <v>1.25</v>
      </c>
      <c r="M906" t="n">
        <v>14</v>
      </c>
      <c r="N906" t="n">
        <v>6.88</v>
      </c>
      <c r="O906" t="n">
        <v>7887.12</v>
      </c>
      <c r="P906" t="n">
        <v>25.13</v>
      </c>
      <c r="Q906" t="n">
        <v>203.58</v>
      </c>
      <c r="R906" t="n">
        <v>24.14</v>
      </c>
      <c r="S906" t="n">
        <v>13.05</v>
      </c>
      <c r="T906" t="n">
        <v>5193.67</v>
      </c>
      <c r="U906" t="n">
        <v>0.54</v>
      </c>
      <c r="V906" t="n">
        <v>0.86</v>
      </c>
      <c r="W906" t="n">
        <v>0.08</v>
      </c>
      <c r="X906" t="n">
        <v>0.32</v>
      </c>
      <c r="Y906" t="n">
        <v>1</v>
      </c>
      <c r="Z906" t="n">
        <v>10</v>
      </c>
    </row>
    <row r="907">
      <c r="A907" t="n">
        <v>2</v>
      </c>
      <c r="B907" t="n">
        <v>25</v>
      </c>
      <c r="C907" t="inlineStr">
        <is>
          <t xml:space="preserve">CONCLUIDO	</t>
        </is>
      </c>
      <c r="D907" t="n">
        <v>15.9702</v>
      </c>
      <c r="E907" t="n">
        <v>6.26</v>
      </c>
      <c r="F907" t="n">
        <v>4.29</v>
      </c>
      <c r="G907" t="n">
        <v>19.78</v>
      </c>
      <c r="H907" t="n">
        <v>0.42</v>
      </c>
      <c r="I907" t="n">
        <v>13</v>
      </c>
      <c r="J907" t="n">
        <v>62.34</v>
      </c>
      <c r="K907" t="n">
        <v>28.92</v>
      </c>
      <c r="L907" t="n">
        <v>1.5</v>
      </c>
      <c r="M907" t="n">
        <v>11</v>
      </c>
      <c r="N907" t="n">
        <v>6.92</v>
      </c>
      <c r="O907" t="n">
        <v>7922.85</v>
      </c>
      <c r="P907" t="n">
        <v>23.84</v>
      </c>
      <c r="Q907" t="n">
        <v>203.56</v>
      </c>
      <c r="R907" t="n">
        <v>21.66</v>
      </c>
      <c r="S907" t="n">
        <v>13.05</v>
      </c>
      <c r="T907" t="n">
        <v>3968.2</v>
      </c>
      <c r="U907" t="n">
        <v>0.6</v>
      </c>
      <c r="V907" t="n">
        <v>0.87</v>
      </c>
      <c r="W907" t="n">
        <v>0.08</v>
      </c>
      <c r="X907" t="n">
        <v>0.24</v>
      </c>
      <c r="Y907" t="n">
        <v>1</v>
      </c>
      <c r="Z907" t="n">
        <v>10</v>
      </c>
    </row>
    <row r="908">
      <c r="A908" t="n">
        <v>3</v>
      </c>
      <c r="B908" t="n">
        <v>25</v>
      </c>
      <c r="C908" t="inlineStr">
        <is>
          <t xml:space="preserve">CONCLUIDO	</t>
        </is>
      </c>
      <c r="D908" t="n">
        <v>16.1421</v>
      </c>
      <c r="E908" t="n">
        <v>6.2</v>
      </c>
      <c r="F908" t="n">
        <v>4.25</v>
      </c>
      <c r="G908" t="n">
        <v>23.16</v>
      </c>
      <c r="H908" t="n">
        <v>0.49</v>
      </c>
      <c r="I908" t="n">
        <v>11</v>
      </c>
      <c r="J908" t="n">
        <v>62.63</v>
      </c>
      <c r="K908" t="n">
        <v>28.92</v>
      </c>
      <c r="L908" t="n">
        <v>1.75</v>
      </c>
      <c r="M908" t="n">
        <v>7</v>
      </c>
      <c r="N908" t="n">
        <v>6.96</v>
      </c>
      <c r="O908" t="n">
        <v>7958.6</v>
      </c>
      <c r="P908" t="n">
        <v>22.93</v>
      </c>
      <c r="Q908" t="n">
        <v>203.68</v>
      </c>
      <c r="R908" t="n">
        <v>20.39</v>
      </c>
      <c r="S908" t="n">
        <v>13.05</v>
      </c>
      <c r="T908" t="n">
        <v>3344.08</v>
      </c>
      <c r="U908" t="n">
        <v>0.64</v>
      </c>
      <c r="V908" t="n">
        <v>0.88</v>
      </c>
      <c r="W908" t="n">
        <v>0.07000000000000001</v>
      </c>
      <c r="X908" t="n">
        <v>0.21</v>
      </c>
      <c r="Y908" t="n">
        <v>1</v>
      </c>
      <c r="Z908" t="n">
        <v>10</v>
      </c>
    </row>
    <row r="909">
      <c r="A909" t="n">
        <v>4</v>
      </c>
      <c r="B909" t="n">
        <v>25</v>
      </c>
      <c r="C909" t="inlineStr">
        <is>
          <t xml:space="preserve">CONCLUIDO	</t>
        </is>
      </c>
      <c r="D909" t="n">
        <v>16.2682</v>
      </c>
      <c r="E909" t="n">
        <v>6.15</v>
      </c>
      <c r="F909" t="n">
        <v>4.21</v>
      </c>
      <c r="G909" t="n">
        <v>25.27</v>
      </c>
      <c r="H909" t="n">
        <v>0.55</v>
      </c>
      <c r="I909" t="n">
        <v>10</v>
      </c>
      <c r="J909" t="n">
        <v>62.92</v>
      </c>
      <c r="K909" t="n">
        <v>28.92</v>
      </c>
      <c r="L909" t="n">
        <v>2</v>
      </c>
      <c r="M909" t="n">
        <v>4</v>
      </c>
      <c r="N909" t="n">
        <v>7</v>
      </c>
      <c r="O909" t="n">
        <v>7994.37</v>
      </c>
      <c r="P909" t="n">
        <v>22.14</v>
      </c>
      <c r="Q909" t="n">
        <v>203.64</v>
      </c>
      <c r="R909" t="n">
        <v>19.25</v>
      </c>
      <c r="S909" t="n">
        <v>13.05</v>
      </c>
      <c r="T909" t="n">
        <v>2779.77</v>
      </c>
      <c r="U909" t="n">
        <v>0.68</v>
      </c>
      <c r="V909" t="n">
        <v>0.89</v>
      </c>
      <c r="W909" t="n">
        <v>0.07000000000000001</v>
      </c>
      <c r="X909" t="n">
        <v>0.17</v>
      </c>
      <c r="Y909" t="n">
        <v>1</v>
      </c>
      <c r="Z909" t="n">
        <v>10</v>
      </c>
    </row>
    <row r="910">
      <c r="A910" t="n">
        <v>5</v>
      </c>
      <c r="B910" t="n">
        <v>25</v>
      </c>
      <c r="C910" t="inlineStr">
        <is>
          <t xml:space="preserve">CONCLUIDO	</t>
        </is>
      </c>
      <c r="D910" t="n">
        <v>16.2396</v>
      </c>
      <c r="E910" t="n">
        <v>6.16</v>
      </c>
      <c r="F910" t="n">
        <v>4.22</v>
      </c>
      <c r="G910" t="n">
        <v>25.34</v>
      </c>
      <c r="H910" t="n">
        <v>0.62</v>
      </c>
      <c r="I910" t="n">
        <v>10</v>
      </c>
      <c r="J910" t="n">
        <v>63.21</v>
      </c>
      <c r="K910" t="n">
        <v>28.92</v>
      </c>
      <c r="L910" t="n">
        <v>2.25</v>
      </c>
      <c r="M910" t="n">
        <v>0</v>
      </c>
      <c r="N910" t="n">
        <v>7.04</v>
      </c>
      <c r="O910" t="n">
        <v>8030.17</v>
      </c>
      <c r="P910" t="n">
        <v>22.19</v>
      </c>
      <c r="Q910" t="n">
        <v>203.67</v>
      </c>
      <c r="R910" t="n">
        <v>19.35</v>
      </c>
      <c r="S910" t="n">
        <v>13.05</v>
      </c>
      <c r="T910" t="n">
        <v>2831.76</v>
      </c>
      <c r="U910" t="n">
        <v>0.67</v>
      </c>
      <c r="V910" t="n">
        <v>0.88</v>
      </c>
      <c r="W910" t="n">
        <v>0.08</v>
      </c>
      <c r="X910" t="n">
        <v>0.18</v>
      </c>
      <c r="Y910" t="n">
        <v>1</v>
      </c>
      <c r="Z910" t="n">
        <v>10</v>
      </c>
    </row>
    <row r="911">
      <c r="A911" t="n">
        <v>0</v>
      </c>
      <c r="B911" t="n">
        <v>85</v>
      </c>
      <c r="C911" t="inlineStr">
        <is>
          <t xml:space="preserve">CONCLUIDO	</t>
        </is>
      </c>
      <c r="D911" t="n">
        <v>11.2405</v>
      </c>
      <c r="E911" t="n">
        <v>8.9</v>
      </c>
      <c r="F911" t="n">
        <v>4.96</v>
      </c>
      <c r="G911" t="n">
        <v>6.48</v>
      </c>
      <c r="H911" t="n">
        <v>0.11</v>
      </c>
      <c r="I911" t="n">
        <v>46</v>
      </c>
      <c r="J911" t="n">
        <v>167.88</v>
      </c>
      <c r="K911" t="n">
        <v>51.39</v>
      </c>
      <c r="L911" t="n">
        <v>1</v>
      </c>
      <c r="M911" t="n">
        <v>44</v>
      </c>
      <c r="N911" t="n">
        <v>30.49</v>
      </c>
      <c r="O911" t="n">
        <v>20939.59</v>
      </c>
      <c r="P911" t="n">
        <v>62.14</v>
      </c>
      <c r="Q911" t="n">
        <v>203.58</v>
      </c>
      <c r="R911" t="n">
        <v>43.11</v>
      </c>
      <c r="S911" t="n">
        <v>13.05</v>
      </c>
      <c r="T911" t="n">
        <v>14530.26</v>
      </c>
      <c r="U911" t="n">
        <v>0.3</v>
      </c>
      <c r="V911" t="n">
        <v>0.75</v>
      </c>
      <c r="W911" t="n">
        <v>0.12</v>
      </c>
      <c r="X911" t="n">
        <v>0.92</v>
      </c>
      <c r="Y911" t="n">
        <v>1</v>
      </c>
      <c r="Z911" t="n">
        <v>10</v>
      </c>
    </row>
    <row r="912">
      <c r="A912" t="n">
        <v>1</v>
      </c>
      <c r="B912" t="n">
        <v>85</v>
      </c>
      <c r="C912" t="inlineStr">
        <is>
          <t xml:space="preserve">CONCLUIDO	</t>
        </is>
      </c>
      <c r="D912" t="n">
        <v>12.0732</v>
      </c>
      <c r="E912" t="n">
        <v>8.279999999999999</v>
      </c>
      <c r="F912" t="n">
        <v>4.72</v>
      </c>
      <c r="G912" t="n">
        <v>8.1</v>
      </c>
      <c r="H912" t="n">
        <v>0.13</v>
      </c>
      <c r="I912" t="n">
        <v>35</v>
      </c>
      <c r="J912" t="n">
        <v>168.25</v>
      </c>
      <c r="K912" t="n">
        <v>51.39</v>
      </c>
      <c r="L912" t="n">
        <v>1.25</v>
      </c>
      <c r="M912" t="n">
        <v>33</v>
      </c>
      <c r="N912" t="n">
        <v>30.6</v>
      </c>
      <c r="O912" t="n">
        <v>20984.25</v>
      </c>
      <c r="P912" t="n">
        <v>58.85</v>
      </c>
      <c r="Q912" t="n">
        <v>203.65</v>
      </c>
      <c r="R912" t="n">
        <v>35.33</v>
      </c>
      <c r="S912" t="n">
        <v>13.05</v>
      </c>
      <c r="T912" t="n">
        <v>10696.42</v>
      </c>
      <c r="U912" t="n">
        <v>0.37</v>
      </c>
      <c r="V912" t="n">
        <v>0.79</v>
      </c>
      <c r="W912" t="n">
        <v>0.11</v>
      </c>
      <c r="X912" t="n">
        <v>0.68</v>
      </c>
      <c r="Y912" t="n">
        <v>1</v>
      </c>
      <c r="Z912" t="n">
        <v>10</v>
      </c>
    </row>
    <row r="913">
      <c r="A913" t="n">
        <v>2</v>
      </c>
      <c r="B913" t="n">
        <v>85</v>
      </c>
      <c r="C913" t="inlineStr">
        <is>
          <t xml:space="preserve">CONCLUIDO	</t>
        </is>
      </c>
      <c r="D913" t="n">
        <v>12.5571</v>
      </c>
      <c r="E913" t="n">
        <v>7.96</v>
      </c>
      <c r="F913" t="n">
        <v>4.61</v>
      </c>
      <c r="G913" t="n">
        <v>9.529999999999999</v>
      </c>
      <c r="H913" t="n">
        <v>0.16</v>
      </c>
      <c r="I913" t="n">
        <v>29</v>
      </c>
      <c r="J913" t="n">
        <v>168.61</v>
      </c>
      <c r="K913" t="n">
        <v>51.39</v>
      </c>
      <c r="L913" t="n">
        <v>1.5</v>
      </c>
      <c r="M913" t="n">
        <v>27</v>
      </c>
      <c r="N913" t="n">
        <v>30.71</v>
      </c>
      <c r="O913" t="n">
        <v>21028.94</v>
      </c>
      <c r="P913" t="n">
        <v>57.15</v>
      </c>
      <c r="Q913" t="n">
        <v>203.56</v>
      </c>
      <c r="R913" t="n">
        <v>31.65</v>
      </c>
      <c r="S913" t="n">
        <v>13.05</v>
      </c>
      <c r="T913" t="n">
        <v>8882.66</v>
      </c>
      <c r="U913" t="n">
        <v>0.41</v>
      </c>
      <c r="V913" t="n">
        <v>0.8100000000000001</v>
      </c>
      <c r="W913" t="n">
        <v>0.1</v>
      </c>
      <c r="X913" t="n">
        <v>0.57</v>
      </c>
      <c r="Y913" t="n">
        <v>1</v>
      </c>
      <c r="Z913" t="n">
        <v>10</v>
      </c>
    </row>
    <row r="914">
      <c r="A914" t="n">
        <v>3</v>
      </c>
      <c r="B914" t="n">
        <v>85</v>
      </c>
      <c r="C914" t="inlineStr">
        <is>
          <t xml:space="preserve">CONCLUIDO	</t>
        </is>
      </c>
      <c r="D914" t="n">
        <v>13.0063</v>
      </c>
      <c r="E914" t="n">
        <v>7.69</v>
      </c>
      <c r="F914" t="n">
        <v>4.5</v>
      </c>
      <c r="G914" t="n">
        <v>11.26</v>
      </c>
      <c r="H914" t="n">
        <v>0.18</v>
      </c>
      <c r="I914" t="n">
        <v>24</v>
      </c>
      <c r="J914" t="n">
        <v>168.97</v>
      </c>
      <c r="K914" t="n">
        <v>51.39</v>
      </c>
      <c r="L914" t="n">
        <v>1.75</v>
      </c>
      <c r="M914" t="n">
        <v>22</v>
      </c>
      <c r="N914" t="n">
        <v>30.83</v>
      </c>
      <c r="O914" t="n">
        <v>21073.68</v>
      </c>
      <c r="P914" t="n">
        <v>55.63</v>
      </c>
      <c r="Q914" t="n">
        <v>203.57</v>
      </c>
      <c r="R914" t="n">
        <v>28.4</v>
      </c>
      <c r="S914" t="n">
        <v>13.05</v>
      </c>
      <c r="T914" t="n">
        <v>7283.22</v>
      </c>
      <c r="U914" t="n">
        <v>0.46</v>
      </c>
      <c r="V914" t="n">
        <v>0.83</v>
      </c>
      <c r="W914" t="n">
        <v>0.09</v>
      </c>
      <c r="X914" t="n">
        <v>0.46</v>
      </c>
      <c r="Y914" t="n">
        <v>1</v>
      </c>
      <c r="Z914" t="n">
        <v>10</v>
      </c>
    </row>
    <row r="915">
      <c r="A915" t="n">
        <v>4</v>
      </c>
      <c r="B915" t="n">
        <v>85</v>
      </c>
      <c r="C915" t="inlineStr">
        <is>
          <t xml:space="preserve">CONCLUIDO	</t>
        </is>
      </c>
      <c r="D915" t="n">
        <v>13.3156</v>
      </c>
      <c r="E915" t="n">
        <v>7.51</v>
      </c>
      <c r="F915" t="n">
        <v>4.43</v>
      </c>
      <c r="G915" t="n">
        <v>12.65</v>
      </c>
      <c r="H915" t="n">
        <v>0.21</v>
      </c>
      <c r="I915" t="n">
        <v>21</v>
      </c>
      <c r="J915" t="n">
        <v>169.33</v>
      </c>
      <c r="K915" t="n">
        <v>51.39</v>
      </c>
      <c r="L915" t="n">
        <v>2</v>
      </c>
      <c r="M915" t="n">
        <v>19</v>
      </c>
      <c r="N915" t="n">
        <v>30.94</v>
      </c>
      <c r="O915" t="n">
        <v>21118.46</v>
      </c>
      <c r="P915" t="n">
        <v>54.41</v>
      </c>
      <c r="Q915" t="n">
        <v>203.56</v>
      </c>
      <c r="R915" t="n">
        <v>25.9</v>
      </c>
      <c r="S915" t="n">
        <v>13.05</v>
      </c>
      <c r="T915" t="n">
        <v>6049.05</v>
      </c>
      <c r="U915" t="n">
        <v>0.5</v>
      </c>
      <c r="V915" t="n">
        <v>0.84</v>
      </c>
      <c r="W915" t="n">
        <v>0.09</v>
      </c>
      <c r="X915" t="n">
        <v>0.39</v>
      </c>
      <c r="Y915" t="n">
        <v>1</v>
      </c>
      <c r="Z915" t="n">
        <v>10</v>
      </c>
    </row>
    <row r="916">
      <c r="A916" t="n">
        <v>5</v>
      </c>
      <c r="B916" t="n">
        <v>85</v>
      </c>
      <c r="C916" t="inlineStr">
        <is>
          <t xml:space="preserve">CONCLUIDO	</t>
        </is>
      </c>
      <c r="D916" t="n">
        <v>13.6591</v>
      </c>
      <c r="E916" t="n">
        <v>7.32</v>
      </c>
      <c r="F916" t="n">
        <v>4.34</v>
      </c>
      <c r="G916" t="n">
        <v>14.46</v>
      </c>
      <c r="H916" t="n">
        <v>0.24</v>
      </c>
      <c r="I916" t="n">
        <v>18</v>
      </c>
      <c r="J916" t="n">
        <v>169.7</v>
      </c>
      <c r="K916" t="n">
        <v>51.39</v>
      </c>
      <c r="L916" t="n">
        <v>2.25</v>
      </c>
      <c r="M916" t="n">
        <v>16</v>
      </c>
      <c r="N916" t="n">
        <v>31.05</v>
      </c>
      <c r="O916" t="n">
        <v>21163.27</v>
      </c>
      <c r="P916" t="n">
        <v>53.06</v>
      </c>
      <c r="Q916" t="n">
        <v>203.56</v>
      </c>
      <c r="R916" t="n">
        <v>23.43</v>
      </c>
      <c r="S916" t="n">
        <v>13.05</v>
      </c>
      <c r="T916" t="n">
        <v>4831.87</v>
      </c>
      <c r="U916" t="n">
        <v>0.5600000000000001</v>
      </c>
      <c r="V916" t="n">
        <v>0.86</v>
      </c>
      <c r="W916" t="n">
        <v>0.07000000000000001</v>
      </c>
      <c r="X916" t="n">
        <v>0.3</v>
      </c>
      <c r="Y916" t="n">
        <v>1</v>
      </c>
      <c r="Z916" t="n">
        <v>10</v>
      </c>
    </row>
    <row r="917">
      <c r="A917" t="n">
        <v>6</v>
      </c>
      <c r="B917" t="n">
        <v>85</v>
      </c>
      <c r="C917" t="inlineStr">
        <is>
          <t xml:space="preserve">CONCLUIDO	</t>
        </is>
      </c>
      <c r="D917" t="n">
        <v>13.625</v>
      </c>
      <c r="E917" t="n">
        <v>7.34</v>
      </c>
      <c r="F917" t="n">
        <v>4.39</v>
      </c>
      <c r="G917" t="n">
        <v>15.5</v>
      </c>
      <c r="H917" t="n">
        <v>0.26</v>
      </c>
      <c r="I917" t="n">
        <v>17</v>
      </c>
      <c r="J917" t="n">
        <v>170.06</v>
      </c>
      <c r="K917" t="n">
        <v>51.39</v>
      </c>
      <c r="L917" t="n">
        <v>2.5</v>
      </c>
      <c r="M917" t="n">
        <v>15</v>
      </c>
      <c r="N917" t="n">
        <v>31.17</v>
      </c>
      <c r="O917" t="n">
        <v>21208.12</v>
      </c>
      <c r="P917" t="n">
        <v>53.64</v>
      </c>
      <c r="Q917" t="n">
        <v>203.61</v>
      </c>
      <c r="R917" t="n">
        <v>25.06</v>
      </c>
      <c r="S917" t="n">
        <v>13.05</v>
      </c>
      <c r="T917" t="n">
        <v>5647.97</v>
      </c>
      <c r="U917" t="n">
        <v>0.52</v>
      </c>
      <c r="V917" t="n">
        <v>0.85</v>
      </c>
      <c r="W917" t="n">
        <v>0.08</v>
      </c>
      <c r="X917" t="n">
        <v>0.35</v>
      </c>
      <c r="Y917" t="n">
        <v>1</v>
      </c>
      <c r="Z917" t="n">
        <v>10</v>
      </c>
    </row>
    <row r="918">
      <c r="A918" t="n">
        <v>7</v>
      </c>
      <c r="B918" t="n">
        <v>85</v>
      </c>
      <c r="C918" t="inlineStr">
        <is>
          <t xml:space="preserve">CONCLUIDO	</t>
        </is>
      </c>
      <c r="D918" t="n">
        <v>13.8814</v>
      </c>
      <c r="E918" t="n">
        <v>7.2</v>
      </c>
      <c r="F918" t="n">
        <v>4.32</v>
      </c>
      <c r="G918" t="n">
        <v>17.29</v>
      </c>
      <c r="H918" t="n">
        <v>0.29</v>
      </c>
      <c r="I918" t="n">
        <v>15</v>
      </c>
      <c r="J918" t="n">
        <v>170.42</v>
      </c>
      <c r="K918" t="n">
        <v>51.39</v>
      </c>
      <c r="L918" t="n">
        <v>2.75</v>
      </c>
      <c r="M918" t="n">
        <v>13</v>
      </c>
      <c r="N918" t="n">
        <v>31.28</v>
      </c>
      <c r="O918" t="n">
        <v>21253.01</v>
      </c>
      <c r="P918" t="n">
        <v>52.5</v>
      </c>
      <c r="Q918" t="n">
        <v>203.56</v>
      </c>
      <c r="R918" t="n">
        <v>22.9</v>
      </c>
      <c r="S918" t="n">
        <v>13.05</v>
      </c>
      <c r="T918" t="n">
        <v>4578.51</v>
      </c>
      <c r="U918" t="n">
        <v>0.57</v>
      </c>
      <c r="V918" t="n">
        <v>0.86</v>
      </c>
      <c r="W918" t="n">
        <v>0.08</v>
      </c>
      <c r="X918" t="n">
        <v>0.28</v>
      </c>
      <c r="Y918" t="n">
        <v>1</v>
      </c>
      <c r="Z918" t="n">
        <v>10</v>
      </c>
    </row>
    <row r="919">
      <c r="A919" t="n">
        <v>8</v>
      </c>
      <c r="B919" t="n">
        <v>85</v>
      </c>
      <c r="C919" t="inlineStr">
        <is>
          <t xml:space="preserve">CONCLUIDO	</t>
        </is>
      </c>
      <c r="D919" t="n">
        <v>13.9719</v>
      </c>
      <c r="E919" t="n">
        <v>7.16</v>
      </c>
      <c r="F919" t="n">
        <v>4.31</v>
      </c>
      <c r="G919" t="n">
        <v>18.47</v>
      </c>
      <c r="H919" t="n">
        <v>0.31</v>
      </c>
      <c r="I919" t="n">
        <v>14</v>
      </c>
      <c r="J919" t="n">
        <v>170.79</v>
      </c>
      <c r="K919" t="n">
        <v>51.39</v>
      </c>
      <c r="L919" t="n">
        <v>3</v>
      </c>
      <c r="M919" t="n">
        <v>12</v>
      </c>
      <c r="N919" t="n">
        <v>31.4</v>
      </c>
      <c r="O919" t="n">
        <v>21297.94</v>
      </c>
      <c r="P919" t="n">
        <v>52.15</v>
      </c>
      <c r="Q919" t="n">
        <v>203.57</v>
      </c>
      <c r="R919" t="n">
        <v>22.48</v>
      </c>
      <c r="S919" t="n">
        <v>13.05</v>
      </c>
      <c r="T919" t="n">
        <v>4377.41</v>
      </c>
      <c r="U919" t="n">
        <v>0.58</v>
      </c>
      <c r="V919" t="n">
        <v>0.87</v>
      </c>
      <c r="W919" t="n">
        <v>0.07000000000000001</v>
      </c>
      <c r="X919" t="n">
        <v>0.27</v>
      </c>
      <c r="Y919" t="n">
        <v>1</v>
      </c>
      <c r="Z919" t="n">
        <v>10</v>
      </c>
    </row>
    <row r="920">
      <c r="A920" t="n">
        <v>9</v>
      </c>
      <c r="B920" t="n">
        <v>85</v>
      </c>
      <c r="C920" t="inlineStr">
        <is>
          <t xml:space="preserve">CONCLUIDO	</t>
        </is>
      </c>
      <c r="D920" t="n">
        <v>14.0784</v>
      </c>
      <c r="E920" t="n">
        <v>7.1</v>
      </c>
      <c r="F920" t="n">
        <v>4.29</v>
      </c>
      <c r="G920" t="n">
        <v>19.8</v>
      </c>
      <c r="H920" t="n">
        <v>0.34</v>
      </c>
      <c r="I920" t="n">
        <v>13</v>
      </c>
      <c r="J920" t="n">
        <v>171.15</v>
      </c>
      <c r="K920" t="n">
        <v>51.39</v>
      </c>
      <c r="L920" t="n">
        <v>3.25</v>
      </c>
      <c r="M920" t="n">
        <v>11</v>
      </c>
      <c r="N920" t="n">
        <v>31.51</v>
      </c>
      <c r="O920" t="n">
        <v>21342.91</v>
      </c>
      <c r="P920" t="n">
        <v>51.63</v>
      </c>
      <c r="Q920" t="n">
        <v>203.63</v>
      </c>
      <c r="R920" t="n">
        <v>21.81</v>
      </c>
      <c r="S920" t="n">
        <v>13.05</v>
      </c>
      <c r="T920" t="n">
        <v>4044.51</v>
      </c>
      <c r="U920" t="n">
        <v>0.6</v>
      </c>
      <c r="V920" t="n">
        <v>0.87</v>
      </c>
      <c r="W920" t="n">
        <v>0.07000000000000001</v>
      </c>
      <c r="X920" t="n">
        <v>0.25</v>
      </c>
      <c r="Y920" t="n">
        <v>1</v>
      </c>
      <c r="Z920" t="n">
        <v>10</v>
      </c>
    </row>
    <row r="921">
      <c r="A921" t="n">
        <v>10</v>
      </c>
      <c r="B921" t="n">
        <v>85</v>
      </c>
      <c r="C921" t="inlineStr">
        <is>
          <t xml:space="preserve">CONCLUIDO	</t>
        </is>
      </c>
      <c r="D921" t="n">
        <v>14.2029</v>
      </c>
      <c r="E921" t="n">
        <v>7.04</v>
      </c>
      <c r="F921" t="n">
        <v>4.26</v>
      </c>
      <c r="G921" t="n">
        <v>21.31</v>
      </c>
      <c r="H921" t="n">
        <v>0.36</v>
      </c>
      <c r="I921" t="n">
        <v>12</v>
      </c>
      <c r="J921" t="n">
        <v>171.52</v>
      </c>
      <c r="K921" t="n">
        <v>51.39</v>
      </c>
      <c r="L921" t="n">
        <v>3.5</v>
      </c>
      <c r="M921" t="n">
        <v>10</v>
      </c>
      <c r="N921" t="n">
        <v>31.63</v>
      </c>
      <c r="O921" t="n">
        <v>21387.92</v>
      </c>
      <c r="P921" t="n">
        <v>51</v>
      </c>
      <c r="Q921" t="n">
        <v>203.56</v>
      </c>
      <c r="R921" t="n">
        <v>20.91</v>
      </c>
      <c r="S921" t="n">
        <v>13.05</v>
      </c>
      <c r="T921" t="n">
        <v>3601.91</v>
      </c>
      <c r="U921" t="n">
        <v>0.62</v>
      </c>
      <c r="V921" t="n">
        <v>0.88</v>
      </c>
      <c r="W921" t="n">
        <v>0.07000000000000001</v>
      </c>
      <c r="X921" t="n">
        <v>0.22</v>
      </c>
      <c r="Y921" t="n">
        <v>1</v>
      </c>
      <c r="Z921" t="n">
        <v>10</v>
      </c>
    </row>
    <row r="922">
      <c r="A922" t="n">
        <v>11</v>
      </c>
      <c r="B922" t="n">
        <v>85</v>
      </c>
      <c r="C922" t="inlineStr">
        <is>
          <t xml:space="preserve">CONCLUIDO	</t>
        </is>
      </c>
      <c r="D922" t="n">
        <v>14.3221</v>
      </c>
      <c r="E922" t="n">
        <v>6.98</v>
      </c>
      <c r="F922" t="n">
        <v>4.24</v>
      </c>
      <c r="G922" t="n">
        <v>23.11</v>
      </c>
      <c r="H922" t="n">
        <v>0.39</v>
      </c>
      <c r="I922" t="n">
        <v>11</v>
      </c>
      <c r="J922" t="n">
        <v>171.88</v>
      </c>
      <c r="K922" t="n">
        <v>51.39</v>
      </c>
      <c r="L922" t="n">
        <v>3.75</v>
      </c>
      <c r="M922" t="n">
        <v>9</v>
      </c>
      <c r="N922" t="n">
        <v>31.74</v>
      </c>
      <c r="O922" t="n">
        <v>21432.96</v>
      </c>
      <c r="P922" t="n">
        <v>50.51</v>
      </c>
      <c r="Q922" t="n">
        <v>203.56</v>
      </c>
      <c r="R922" t="n">
        <v>20.11</v>
      </c>
      <c r="S922" t="n">
        <v>13.05</v>
      </c>
      <c r="T922" t="n">
        <v>3204.4</v>
      </c>
      <c r="U922" t="n">
        <v>0.65</v>
      </c>
      <c r="V922" t="n">
        <v>0.88</v>
      </c>
      <c r="W922" t="n">
        <v>0.07000000000000001</v>
      </c>
      <c r="X922" t="n">
        <v>0.2</v>
      </c>
      <c r="Y922" t="n">
        <v>1</v>
      </c>
      <c r="Z922" t="n">
        <v>10</v>
      </c>
    </row>
    <row r="923">
      <c r="A923" t="n">
        <v>12</v>
      </c>
      <c r="B923" t="n">
        <v>85</v>
      </c>
      <c r="C923" t="inlineStr">
        <is>
          <t xml:space="preserve">CONCLUIDO	</t>
        </is>
      </c>
      <c r="D923" t="n">
        <v>14.4607</v>
      </c>
      <c r="E923" t="n">
        <v>6.92</v>
      </c>
      <c r="F923" t="n">
        <v>4.2</v>
      </c>
      <c r="G923" t="n">
        <v>25.22</v>
      </c>
      <c r="H923" t="n">
        <v>0.41</v>
      </c>
      <c r="I923" t="n">
        <v>10</v>
      </c>
      <c r="J923" t="n">
        <v>172.25</v>
      </c>
      <c r="K923" t="n">
        <v>51.39</v>
      </c>
      <c r="L923" t="n">
        <v>4</v>
      </c>
      <c r="M923" t="n">
        <v>8</v>
      </c>
      <c r="N923" t="n">
        <v>31.86</v>
      </c>
      <c r="O923" t="n">
        <v>21478.05</v>
      </c>
      <c r="P923" t="n">
        <v>49.99</v>
      </c>
      <c r="Q923" t="n">
        <v>203.62</v>
      </c>
      <c r="R923" t="n">
        <v>18.92</v>
      </c>
      <c r="S923" t="n">
        <v>13.05</v>
      </c>
      <c r="T923" t="n">
        <v>2614.64</v>
      </c>
      <c r="U923" t="n">
        <v>0.6899999999999999</v>
      </c>
      <c r="V923" t="n">
        <v>0.89</v>
      </c>
      <c r="W923" t="n">
        <v>0.07000000000000001</v>
      </c>
      <c r="X923" t="n">
        <v>0.16</v>
      </c>
      <c r="Y923" t="n">
        <v>1</v>
      </c>
      <c r="Z923" t="n">
        <v>10</v>
      </c>
    </row>
    <row r="924">
      <c r="A924" t="n">
        <v>13</v>
      </c>
      <c r="B924" t="n">
        <v>85</v>
      </c>
      <c r="C924" t="inlineStr">
        <is>
          <t xml:space="preserve">CONCLUIDO	</t>
        </is>
      </c>
      <c r="D924" t="n">
        <v>14.4399</v>
      </c>
      <c r="E924" t="n">
        <v>6.93</v>
      </c>
      <c r="F924" t="n">
        <v>4.21</v>
      </c>
      <c r="G924" t="n">
        <v>25.28</v>
      </c>
      <c r="H924" t="n">
        <v>0.44</v>
      </c>
      <c r="I924" t="n">
        <v>10</v>
      </c>
      <c r="J924" t="n">
        <v>172.61</v>
      </c>
      <c r="K924" t="n">
        <v>51.39</v>
      </c>
      <c r="L924" t="n">
        <v>4.25</v>
      </c>
      <c r="M924" t="n">
        <v>8</v>
      </c>
      <c r="N924" t="n">
        <v>31.97</v>
      </c>
      <c r="O924" t="n">
        <v>21523.17</v>
      </c>
      <c r="P924" t="n">
        <v>49.81</v>
      </c>
      <c r="Q924" t="n">
        <v>203.56</v>
      </c>
      <c r="R924" t="n">
        <v>19.57</v>
      </c>
      <c r="S924" t="n">
        <v>13.05</v>
      </c>
      <c r="T924" t="n">
        <v>2939.38</v>
      </c>
      <c r="U924" t="n">
        <v>0.67</v>
      </c>
      <c r="V924" t="n">
        <v>0.89</v>
      </c>
      <c r="W924" t="n">
        <v>0.06</v>
      </c>
      <c r="X924" t="n">
        <v>0.17</v>
      </c>
      <c r="Y924" t="n">
        <v>1</v>
      </c>
      <c r="Z924" t="n">
        <v>10</v>
      </c>
    </row>
    <row r="925">
      <c r="A925" t="n">
        <v>14</v>
      </c>
      <c r="B925" t="n">
        <v>85</v>
      </c>
      <c r="C925" t="inlineStr">
        <is>
          <t xml:space="preserve">CONCLUIDO	</t>
        </is>
      </c>
      <c r="D925" t="n">
        <v>14.5413</v>
      </c>
      <c r="E925" t="n">
        <v>6.88</v>
      </c>
      <c r="F925" t="n">
        <v>4.2</v>
      </c>
      <c r="G925" t="n">
        <v>28</v>
      </c>
      <c r="H925" t="n">
        <v>0.46</v>
      </c>
      <c r="I925" t="n">
        <v>9</v>
      </c>
      <c r="J925" t="n">
        <v>172.98</v>
      </c>
      <c r="K925" t="n">
        <v>51.39</v>
      </c>
      <c r="L925" t="n">
        <v>4.5</v>
      </c>
      <c r="M925" t="n">
        <v>7</v>
      </c>
      <c r="N925" t="n">
        <v>32.09</v>
      </c>
      <c r="O925" t="n">
        <v>21568.34</v>
      </c>
      <c r="P925" t="n">
        <v>49.34</v>
      </c>
      <c r="Q925" t="n">
        <v>203.56</v>
      </c>
      <c r="R925" t="n">
        <v>18.99</v>
      </c>
      <c r="S925" t="n">
        <v>13.05</v>
      </c>
      <c r="T925" t="n">
        <v>2656.22</v>
      </c>
      <c r="U925" t="n">
        <v>0.6899999999999999</v>
      </c>
      <c r="V925" t="n">
        <v>0.89</v>
      </c>
      <c r="W925" t="n">
        <v>0.07000000000000001</v>
      </c>
      <c r="X925" t="n">
        <v>0.16</v>
      </c>
      <c r="Y925" t="n">
        <v>1</v>
      </c>
      <c r="Z925" t="n">
        <v>10</v>
      </c>
    </row>
    <row r="926">
      <c r="A926" t="n">
        <v>15</v>
      </c>
      <c r="B926" t="n">
        <v>85</v>
      </c>
      <c r="C926" t="inlineStr">
        <is>
          <t xml:space="preserve">CONCLUIDO	</t>
        </is>
      </c>
      <c r="D926" t="n">
        <v>14.539</v>
      </c>
      <c r="E926" t="n">
        <v>6.88</v>
      </c>
      <c r="F926" t="n">
        <v>4.2</v>
      </c>
      <c r="G926" t="n">
        <v>28</v>
      </c>
      <c r="H926" t="n">
        <v>0.49</v>
      </c>
      <c r="I926" t="n">
        <v>9</v>
      </c>
      <c r="J926" t="n">
        <v>173.35</v>
      </c>
      <c r="K926" t="n">
        <v>51.39</v>
      </c>
      <c r="L926" t="n">
        <v>4.75</v>
      </c>
      <c r="M926" t="n">
        <v>7</v>
      </c>
      <c r="N926" t="n">
        <v>32.2</v>
      </c>
      <c r="O926" t="n">
        <v>21613.54</v>
      </c>
      <c r="P926" t="n">
        <v>49.3</v>
      </c>
      <c r="Q926" t="n">
        <v>203.57</v>
      </c>
      <c r="R926" t="n">
        <v>19.03</v>
      </c>
      <c r="S926" t="n">
        <v>13.05</v>
      </c>
      <c r="T926" t="n">
        <v>2673</v>
      </c>
      <c r="U926" t="n">
        <v>0.6899999999999999</v>
      </c>
      <c r="V926" t="n">
        <v>0.89</v>
      </c>
      <c r="W926" t="n">
        <v>0.07000000000000001</v>
      </c>
      <c r="X926" t="n">
        <v>0.16</v>
      </c>
      <c r="Y926" t="n">
        <v>1</v>
      </c>
      <c r="Z926" t="n">
        <v>10</v>
      </c>
    </row>
    <row r="927">
      <c r="A927" t="n">
        <v>16</v>
      </c>
      <c r="B927" t="n">
        <v>85</v>
      </c>
      <c r="C927" t="inlineStr">
        <is>
          <t xml:space="preserve">CONCLUIDO	</t>
        </is>
      </c>
      <c r="D927" t="n">
        <v>14.6538</v>
      </c>
      <c r="E927" t="n">
        <v>6.82</v>
      </c>
      <c r="F927" t="n">
        <v>4.18</v>
      </c>
      <c r="G927" t="n">
        <v>31.35</v>
      </c>
      <c r="H927" t="n">
        <v>0.51</v>
      </c>
      <c r="I927" t="n">
        <v>8</v>
      </c>
      <c r="J927" t="n">
        <v>173.71</v>
      </c>
      <c r="K927" t="n">
        <v>51.39</v>
      </c>
      <c r="L927" t="n">
        <v>5</v>
      </c>
      <c r="M927" t="n">
        <v>6</v>
      </c>
      <c r="N927" t="n">
        <v>32.32</v>
      </c>
      <c r="O927" t="n">
        <v>21658.78</v>
      </c>
      <c r="P927" t="n">
        <v>48.68</v>
      </c>
      <c r="Q927" t="n">
        <v>203.56</v>
      </c>
      <c r="R927" t="n">
        <v>18.4</v>
      </c>
      <c r="S927" t="n">
        <v>13.05</v>
      </c>
      <c r="T927" t="n">
        <v>2363.35</v>
      </c>
      <c r="U927" t="n">
        <v>0.71</v>
      </c>
      <c r="V927" t="n">
        <v>0.89</v>
      </c>
      <c r="W927" t="n">
        <v>0.07000000000000001</v>
      </c>
      <c r="X927" t="n">
        <v>0.14</v>
      </c>
      <c r="Y927" t="n">
        <v>1</v>
      </c>
      <c r="Z927" t="n">
        <v>10</v>
      </c>
    </row>
    <row r="928">
      <c r="A928" t="n">
        <v>17</v>
      </c>
      <c r="B928" t="n">
        <v>85</v>
      </c>
      <c r="C928" t="inlineStr">
        <is>
          <t xml:space="preserve">CONCLUIDO	</t>
        </is>
      </c>
      <c r="D928" t="n">
        <v>14.6461</v>
      </c>
      <c r="E928" t="n">
        <v>6.83</v>
      </c>
      <c r="F928" t="n">
        <v>4.18</v>
      </c>
      <c r="G928" t="n">
        <v>31.38</v>
      </c>
      <c r="H928" t="n">
        <v>0.53</v>
      </c>
      <c r="I928" t="n">
        <v>8</v>
      </c>
      <c r="J928" t="n">
        <v>174.08</v>
      </c>
      <c r="K928" t="n">
        <v>51.39</v>
      </c>
      <c r="L928" t="n">
        <v>5.25</v>
      </c>
      <c r="M928" t="n">
        <v>6</v>
      </c>
      <c r="N928" t="n">
        <v>32.44</v>
      </c>
      <c r="O928" t="n">
        <v>21704.07</v>
      </c>
      <c r="P928" t="n">
        <v>48.57</v>
      </c>
      <c r="Q928" t="n">
        <v>203.56</v>
      </c>
      <c r="R928" t="n">
        <v>18.54</v>
      </c>
      <c r="S928" t="n">
        <v>13.05</v>
      </c>
      <c r="T928" t="n">
        <v>2433.18</v>
      </c>
      <c r="U928" t="n">
        <v>0.7</v>
      </c>
      <c r="V928" t="n">
        <v>0.89</v>
      </c>
      <c r="W928" t="n">
        <v>0.07000000000000001</v>
      </c>
      <c r="X928" t="n">
        <v>0.14</v>
      </c>
      <c r="Y928" t="n">
        <v>1</v>
      </c>
      <c r="Z928" t="n">
        <v>10</v>
      </c>
    </row>
    <row r="929">
      <c r="A929" t="n">
        <v>18</v>
      </c>
      <c r="B929" t="n">
        <v>85</v>
      </c>
      <c r="C929" t="inlineStr">
        <is>
          <t xml:space="preserve">CONCLUIDO	</t>
        </is>
      </c>
      <c r="D929" t="n">
        <v>14.6455</v>
      </c>
      <c r="E929" t="n">
        <v>6.83</v>
      </c>
      <c r="F929" t="n">
        <v>4.18</v>
      </c>
      <c r="G929" t="n">
        <v>31.38</v>
      </c>
      <c r="H929" t="n">
        <v>0.5600000000000001</v>
      </c>
      <c r="I929" t="n">
        <v>8</v>
      </c>
      <c r="J929" t="n">
        <v>174.45</v>
      </c>
      <c r="K929" t="n">
        <v>51.39</v>
      </c>
      <c r="L929" t="n">
        <v>5.5</v>
      </c>
      <c r="M929" t="n">
        <v>6</v>
      </c>
      <c r="N929" t="n">
        <v>32.56</v>
      </c>
      <c r="O929" t="n">
        <v>21749.39</v>
      </c>
      <c r="P929" t="n">
        <v>48.22</v>
      </c>
      <c r="Q929" t="n">
        <v>203.56</v>
      </c>
      <c r="R929" t="n">
        <v>18.52</v>
      </c>
      <c r="S929" t="n">
        <v>13.05</v>
      </c>
      <c r="T929" t="n">
        <v>2426.35</v>
      </c>
      <c r="U929" t="n">
        <v>0.7</v>
      </c>
      <c r="V929" t="n">
        <v>0.89</v>
      </c>
      <c r="W929" t="n">
        <v>0.07000000000000001</v>
      </c>
      <c r="X929" t="n">
        <v>0.14</v>
      </c>
      <c r="Y929" t="n">
        <v>1</v>
      </c>
      <c r="Z929" t="n">
        <v>10</v>
      </c>
    </row>
    <row r="930">
      <c r="A930" t="n">
        <v>19</v>
      </c>
      <c r="B930" t="n">
        <v>85</v>
      </c>
      <c r="C930" t="inlineStr">
        <is>
          <t xml:space="preserve">CONCLUIDO	</t>
        </is>
      </c>
      <c r="D930" t="n">
        <v>14.799</v>
      </c>
      <c r="E930" t="n">
        <v>6.76</v>
      </c>
      <c r="F930" t="n">
        <v>4.15</v>
      </c>
      <c r="G930" t="n">
        <v>35.55</v>
      </c>
      <c r="H930" t="n">
        <v>0.58</v>
      </c>
      <c r="I930" t="n">
        <v>7</v>
      </c>
      <c r="J930" t="n">
        <v>174.82</v>
      </c>
      <c r="K930" t="n">
        <v>51.39</v>
      </c>
      <c r="L930" t="n">
        <v>5.75</v>
      </c>
      <c r="M930" t="n">
        <v>5</v>
      </c>
      <c r="N930" t="n">
        <v>32.67</v>
      </c>
      <c r="O930" t="n">
        <v>21794.75</v>
      </c>
      <c r="P930" t="n">
        <v>47.46</v>
      </c>
      <c r="Q930" t="n">
        <v>203.56</v>
      </c>
      <c r="R930" t="n">
        <v>17.19</v>
      </c>
      <c r="S930" t="n">
        <v>13.05</v>
      </c>
      <c r="T930" t="n">
        <v>1766.47</v>
      </c>
      <c r="U930" t="n">
        <v>0.76</v>
      </c>
      <c r="V930" t="n">
        <v>0.9</v>
      </c>
      <c r="W930" t="n">
        <v>0.07000000000000001</v>
      </c>
      <c r="X930" t="n">
        <v>0.11</v>
      </c>
      <c r="Y930" t="n">
        <v>1</v>
      </c>
      <c r="Z930" t="n">
        <v>10</v>
      </c>
    </row>
    <row r="931">
      <c r="A931" t="n">
        <v>20</v>
      </c>
      <c r="B931" t="n">
        <v>85</v>
      </c>
      <c r="C931" t="inlineStr">
        <is>
          <t xml:space="preserve">CONCLUIDO	</t>
        </is>
      </c>
      <c r="D931" t="n">
        <v>14.8075</v>
      </c>
      <c r="E931" t="n">
        <v>6.75</v>
      </c>
      <c r="F931" t="n">
        <v>4.14</v>
      </c>
      <c r="G931" t="n">
        <v>35.52</v>
      </c>
      <c r="H931" t="n">
        <v>0.61</v>
      </c>
      <c r="I931" t="n">
        <v>7</v>
      </c>
      <c r="J931" t="n">
        <v>175.18</v>
      </c>
      <c r="K931" t="n">
        <v>51.39</v>
      </c>
      <c r="L931" t="n">
        <v>6</v>
      </c>
      <c r="M931" t="n">
        <v>5</v>
      </c>
      <c r="N931" t="n">
        <v>32.79</v>
      </c>
      <c r="O931" t="n">
        <v>21840.16</v>
      </c>
      <c r="P931" t="n">
        <v>47.34</v>
      </c>
      <c r="Q931" t="n">
        <v>203.57</v>
      </c>
      <c r="R931" t="n">
        <v>17.25</v>
      </c>
      <c r="S931" t="n">
        <v>13.05</v>
      </c>
      <c r="T931" t="n">
        <v>1795.82</v>
      </c>
      <c r="U931" t="n">
        <v>0.76</v>
      </c>
      <c r="V931" t="n">
        <v>0.9</v>
      </c>
      <c r="W931" t="n">
        <v>0.06</v>
      </c>
      <c r="X931" t="n">
        <v>0.1</v>
      </c>
      <c r="Y931" t="n">
        <v>1</v>
      </c>
      <c r="Z931" t="n">
        <v>10</v>
      </c>
    </row>
    <row r="932">
      <c r="A932" t="n">
        <v>21</v>
      </c>
      <c r="B932" t="n">
        <v>85</v>
      </c>
      <c r="C932" t="inlineStr">
        <is>
          <t xml:space="preserve">CONCLUIDO	</t>
        </is>
      </c>
      <c r="D932" t="n">
        <v>14.7601</v>
      </c>
      <c r="E932" t="n">
        <v>6.78</v>
      </c>
      <c r="F932" t="n">
        <v>4.17</v>
      </c>
      <c r="G932" t="n">
        <v>35.7</v>
      </c>
      <c r="H932" t="n">
        <v>0.63</v>
      </c>
      <c r="I932" t="n">
        <v>7</v>
      </c>
      <c r="J932" t="n">
        <v>175.55</v>
      </c>
      <c r="K932" t="n">
        <v>51.39</v>
      </c>
      <c r="L932" t="n">
        <v>6.25</v>
      </c>
      <c r="M932" t="n">
        <v>5</v>
      </c>
      <c r="N932" t="n">
        <v>32.91</v>
      </c>
      <c r="O932" t="n">
        <v>21885.6</v>
      </c>
      <c r="P932" t="n">
        <v>47.37</v>
      </c>
      <c r="Q932" t="n">
        <v>203.59</v>
      </c>
      <c r="R932" t="n">
        <v>17.93</v>
      </c>
      <c r="S932" t="n">
        <v>13.05</v>
      </c>
      <c r="T932" t="n">
        <v>2133.96</v>
      </c>
      <c r="U932" t="n">
        <v>0.73</v>
      </c>
      <c r="V932" t="n">
        <v>0.9</v>
      </c>
      <c r="W932" t="n">
        <v>0.07000000000000001</v>
      </c>
      <c r="X932" t="n">
        <v>0.12</v>
      </c>
      <c r="Y932" t="n">
        <v>1</v>
      </c>
      <c r="Z932" t="n">
        <v>10</v>
      </c>
    </row>
    <row r="933">
      <c r="A933" t="n">
        <v>22</v>
      </c>
      <c r="B933" t="n">
        <v>85</v>
      </c>
      <c r="C933" t="inlineStr">
        <is>
          <t xml:space="preserve">CONCLUIDO	</t>
        </is>
      </c>
      <c r="D933" t="n">
        <v>14.7571</v>
      </c>
      <c r="E933" t="n">
        <v>6.78</v>
      </c>
      <c r="F933" t="n">
        <v>4.17</v>
      </c>
      <c r="G933" t="n">
        <v>35.71</v>
      </c>
      <c r="H933" t="n">
        <v>0.66</v>
      </c>
      <c r="I933" t="n">
        <v>7</v>
      </c>
      <c r="J933" t="n">
        <v>175.92</v>
      </c>
      <c r="K933" t="n">
        <v>51.39</v>
      </c>
      <c r="L933" t="n">
        <v>6.5</v>
      </c>
      <c r="M933" t="n">
        <v>5</v>
      </c>
      <c r="N933" t="n">
        <v>33.03</v>
      </c>
      <c r="O933" t="n">
        <v>21931.08</v>
      </c>
      <c r="P933" t="n">
        <v>46.94</v>
      </c>
      <c r="Q933" t="n">
        <v>203.56</v>
      </c>
      <c r="R933" t="n">
        <v>18.02</v>
      </c>
      <c r="S933" t="n">
        <v>13.05</v>
      </c>
      <c r="T933" t="n">
        <v>2179.05</v>
      </c>
      <c r="U933" t="n">
        <v>0.72</v>
      </c>
      <c r="V933" t="n">
        <v>0.9</v>
      </c>
      <c r="W933" t="n">
        <v>0.06</v>
      </c>
      <c r="X933" t="n">
        <v>0.13</v>
      </c>
      <c r="Y933" t="n">
        <v>1</v>
      </c>
      <c r="Z933" t="n">
        <v>10</v>
      </c>
    </row>
    <row r="934">
      <c r="A934" t="n">
        <v>23</v>
      </c>
      <c r="B934" t="n">
        <v>85</v>
      </c>
      <c r="C934" t="inlineStr">
        <is>
          <t xml:space="preserve">CONCLUIDO	</t>
        </is>
      </c>
      <c r="D934" t="n">
        <v>14.8828</v>
      </c>
      <c r="E934" t="n">
        <v>6.72</v>
      </c>
      <c r="F934" t="n">
        <v>4.14</v>
      </c>
      <c r="G934" t="n">
        <v>41.43</v>
      </c>
      <c r="H934" t="n">
        <v>0.68</v>
      </c>
      <c r="I934" t="n">
        <v>6</v>
      </c>
      <c r="J934" t="n">
        <v>176.29</v>
      </c>
      <c r="K934" t="n">
        <v>51.39</v>
      </c>
      <c r="L934" t="n">
        <v>6.75</v>
      </c>
      <c r="M934" t="n">
        <v>4</v>
      </c>
      <c r="N934" t="n">
        <v>33.15</v>
      </c>
      <c r="O934" t="n">
        <v>21976.61</v>
      </c>
      <c r="P934" t="n">
        <v>46.34</v>
      </c>
      <c r="Q934" t="n">
        <v>203.56</v>
      </c>
      <c r="R934" t="n">
        <v>17.19</v>
      </c>
      <c r="S934" t="n">
        <v>13.05</v>
      </c>
      <c r="T934" t="n">
        <v>1772.42</v>
      </c>
      <c r="U934" t="n">
        <v>0.76</v>
      </c>
      <c r="V934" t="n">
        <v>0.9</v>
      </c>
      <c r="W934" t="n">
        <v>0.07000000000000001</v>
      </c>
      <c r="X934" t="n">
        <v>0.1</v>
      </c>
      <c r="Y934" t="n">
        <v>1</v>
      </c>
      <c r="Z934" t="n">
        <v>10</v>
      </c>
    </row>
    <row r="935">
      <c r="A935" t="n">
        <v>24</v>
      </c>
      <c r="B935" t="n">
        <v>85</v>
      </c>
      <c r="C935" t="inlineStr">
        <is>
          <t xml:space="preserve">CONCLUIDO	</t>
        </is>
      </c>
      <c r="D935" t="n">
        <v>14.8853</v>
      </c>
      <c r="E935" t="n">
        <v>6.72</v>
      </c>
      <c r="F935" t="n">
        <v>4.14</v>
      </c>
      <c r="G935" t="n">
        <v>41.42</v>
      </c>
      <c r="H935" t="n">
        <v>0.7</v>
      </c>
      <c r="I935" t="n">
        <v>6</v>
      </c>
      <c r="J935" t="n">
        <v>176.66</v>
      </c>
      <c r="K935" t="n">
        <v>51.39</v>
      </c>
      <c r="L935" t="n">
        <v>7</v>
      </c>
      <c r="M935" t="n">
        <v>4</v>
      </c>
      <c r="N935" t="n">
        <v>33.27</v>
      </c>
      <c r="O935" t="n">
        <v>22022.17</v>
      </c>
      <c r="P935" t="n">
        <v>46.43</v>
      </c>
      <c r="Q935" t="n">
        <v>203.58</v>
      </c>
      <c r="R935" t="n">
        <v>17.23</v>
      </c>
      <c r="S935" t="n">
        <v>13.05</v>
      </c>
      <c r="T935" t="n">
        <v>1790.27</v>
      </c>
      <c r="U935" t="n">
        <v>0.76</v>
      </c>
      <c r="V935" t="n">
        <v>0.9</v>
      </c>
      <c r="W935" t="n">
        <v>0.06</v>
      </c>
      <c r="X935" t="n">
        <v>0.1</v>
      </c>
      <c r="Y935" t="n">
        <v>1</v>
      </c>
      <c r="Z935" t="n">
        <v>10</v>
      </c>
    </row>
    <row r="936">
      <c r="A936" t="n">
        <v>25</v>
      </c>
      <c r="B936" t="n">
        <v>85</v>
      </c>
      <c r="C936" t="inlineStr">
        <is>
          <t xml:space="preserve">CONCLUIDO	</t>
        </is>
      </c>
      <c r="D936" t="n">
        <v>14.8933</v>
      </c>
      <c r="E936" t="n">
        <v>6.71</v>
      </c>
      <c r="F936" t="n">
        <v>4.14</v>
      </c>
      <c r="G936" t="n">
        <v>41.39</v>
      </c>
      <c r="H936" t="n">
        <v>0.73</v>
      </c>
      <c r="I936" t="n">
        <v>6</v>
      </c>
      <c r="J936" t="n">
        <v>177.03</v>
      </c>
      <c r="K936" t="n">
        <v>51.39</v>
      </c>
      <c r="L936" t="n">
        <v>7.25</v>
      </c>
      <c r="M936" t="n">
        <v>4</v>
      </c>
      <c r="N936" t="n">
        <v>33.39</v>
      </c>
      <c r="O936" t="n">
        <v>22067.77</v>
      </c>
      <c r="P936" t="n">
        <v>46.23</v>
      </c>
      <c r="Q936" t="n">
        <v>203.56</v>
      </c>
      <c r="R936" t="n">
        <v>17.08</v>
      </c>
      <c r="S936" t="n">
        <v>13.05</v>
      </c>
      <c r="T936" t="n">
        <v>1715.06</v>
      </c>
      <c r="U936" t="n">
        <v>0.76</v>
      </c>
      <c r="V936" t="n">
        <v>0.9</v>
      </c>
      <c r="W936" t="n">
        <v>0.06</v>
      </c>
      <c r="X936" t="n">
        <v>0.1</v>
      </c>
      <c r="Y936" t="n">
        <v>1</v>
      </c>
      <c r="Z936" t="n">
        <v>10</v>
      </c>
    </row>
    <row r="937">
      <c r="A937" t="n">
        <v>26</v>
      </c>
      <c r="B937" t="n">
        <v>85</v>
      </c>
      <c r="C937" t="inlineStr">
        <is>
          <t xml:space="preserve">CONCLUIDO	</t>
        </is>
      </c>
      <c r="D937" t="n">
        <v>14.9359</v>
      </c>
      <c r="E937" t="n">
        <v>6.7</v>
      </c>
      <c r="F937" t="n">
        <v>4.12</v>
      </c>
      <c r="G937" t="n">
        <v>41.19</v>
      </c>
      <c r="H937" t="n">
        <v>0.75</v>
      </c>
      <c r="I937" t="n">
        <v>6</v>
      </c>
      <c r="J937" t="n">
        <v>177.4</v>
      </c>
      <c r="K937" t="n">
        <v>51.39</v>
      </c>
      <c r="L937" t="n">
        <v>7.5</v>
      </c>
      <c r="M937" t="n">
        <v>4</v>
      </c>
      <c r="N937" t="n">
        <v>33.51</v>
      </c>
      <c r="O937" t="n">
        <v>22113.42</v>
      </c>
      <c r="P937" t="n">
        <v>45.65</v>
      </c>
      <c r="Q937" t="n">
        <v>203.57</v>
      </c>
      <c r="R937" t="n">
        <v>16.41</v>
      </c>
      <c r="S937" t="n">
        <v>13.05</v>
      </c>
      <c r="T937" t="n">
        <v>1379.07</v>
      </c>
      <c r="U937" t="n">
        <v>0.8</v>
      </c>
      <c r="V937" t="n">
        <v>0.91</v>
      </c>
      <c r="W937" t="n">
        <v>0.06</v>
      </c>
      <c r="X937" t="n">
        <v>0.08</v>
      </c>
      <c r="Y937" t="n">
        <v>1</v>
      </c>
      <c r="Z937" t="n">
        <v>10</v>
      </c>
    </row>
    <row r="938">
      <c r="A938" t="n">
        <v>27</v>
      </c>
      <c r="B938" t="n">
        <v>85</v>
      </c>
      <c r="C938" t="inlineStr">
        <is>
          <t xml:space="preserve">CONCLUIDO	</t>
        </is>
      </c>
      <c r="D938" t="n">
        <v>14.8846</v>
      </c>
      <c r="E938" t="n">
        <v>6.72</v>
      </c>
      <c r="F938" t="n">
        <v>4.14</v>
      </c>
      <c r="G938" t="n">
        <v>41.42</v>
      </c>
      <c r="H938" t="n">
        <v>0.77</v>
      </c>
      <c r="I938" t="n">
        <v>6</v>
      </c>
      <c r="J938" t="n">
        <v>177.77</v>
      </c>
      <c r="K938" t="n">
        <v>51.39</v>
      </c>
      <c r="L938" t="n">
        <v>7.75</v>
      </c>
      <c r="M938" t="n">
        <v>4</v>
      </c>
      <c r="N938" t="n">
        <v>33.63</v>
      </c>
      <c r="O938" t="n">
        <v>22159.1</v>
      </c>
      <c r="P938" t="n">
        <v>45.44</v>
      </c>
      <c r="Q938" t="n">
        <v>203.56</v>
      </c>
      <c r="R938" t="n">
        <v>17.32</v>
      </c>
      <c r="S938" t="n">
        <v>13.05</v>
      </c>
      <c r="T938" t="n">
        <v>1836.43</v>
      </c>
      <c r="U938" t="n">
        <v>0.75</v>
      </c>
      <c r="V938" t="n">
        <v>0.9</v>
      </c>
      <c r="W938" t="n">
        <v>0.06</v>
      </c>
      <c r="X938" t="n">
        <v>0.1</v>
      </c>
      <c r="Y938" t="n">
        <v>1</v>
      </c>
      <c r="Z938" t="n">
        <v>10</v>
      </c>
    </row>
    <row r="939">
      <c r="A939" t="n">
        <v>28</v>
      </c>
      <c r="B939" t="n">
        <v>85</v>
      </c>
      <c r="C939" t="inlineStr">
        <is>
          <t xml:space="preserve">CONCLUIDO	</t>
        </is>
      </c>
      <c r="D939" t="n">
        <v>15.01</v>
      </c>
      <c r="E939" t="n">
        <v>6.66</v>
      </c>
      <c r="F939" t="n">
        <v>4.12</v>
      </c>
      <c r="G939" t="n">
        <v>49.44</v>
      </c>
      <c r="H939" t="n">
        <v>0.8</v>
      </c>
      <c r="I939" t="n">
        <v>5</v>
      </c>
      <c r="J939" t="n">
        <v>178.14</v>
      </c>
      <c r="K939" t="n">
        <v>51.39</v>
      </c>
      <c r="L939" t="n">
        <v>8</v>
      </c>
      <c r="M939" t="n">
        <v>3</v>
      </c>
      <c r="N939" t="n">
        <v>33.75</v>
      </c>
      <c r="O939" t="n">
        <v>22204.83</v>
      </c>
      <c r="P939" t="n">
        <v>44.62</v>
      </c>
      <c r="Q939" t="n">
        <v>203.56</v>
      </c>
      <c r="R939" t="n">
        <v>16.49</v>
      </c>
      <c r="S939" t="n">
        <v>13.05</v>
      </c>
      <c r="T939" t="n">
        <v>1425.21</v>
      </c>
      <c r="U939" t="n">
        <v>0.79</v>
      </c>
      <c r="V939" t="n">
        <v>0.91</v>
      </c>
      <c r="W939" t="n">
        <v>0.06</v>
      </c>
      <c r="X939" t="n">
        <v>0.08</v>
      </c>
      <c r="Y939" t="n">
        <v>1</v>
      </c>
      <c r="Z939" t="n">
        <v>10</v>
      </c>
    </row>
    <row r="940">
      <c r="A940" t="n">
        <v>29</v>
      </c>
      <c r="B940" t="n">
        <v>85</v>
      </c>
      <c r="C940" t="inlineStr">
        <is>
          <t xml:space="preserve">CONCLUIDO	</t>
        </is>
      </c>
      <c r="D940" t="n">
        <v>15.0106</v>
      </c>
      <c r="E940" t="n">
        <v>6.66</v>
      </c>
      <c r="F940" t="n">
        <v>4.12</v>
      </c>
      <c r="G940" t="n">
        <v>49.44</v>
      </c>
      <c r="H940" t="n">
        <v>0.82</v>
      </c>
      <c r="I940" t="n">
        <v>5</v>
      </c>
      <c r="J940" t="n">
        <v>178.51</v>
      </c>
      <c r="K940" t="n">
        <v>51.39</v>
      </c>
      <c r="L940" t="n">
        <v>8.25</v>
      </c>
      <c r="M940" t="n">
        <v>3</v>
      </c>
      <c r="N940" t="n">
        <v>33.87</v>
      </c>
      <c r="O940" t="n">
        <v>22250.6</v>
      </c>
      <c r="P940" t="n">
        <v>44.64</v>
      </c>
      <c r="Q940" t="n">
        <v>203.56</v>
      </c>
      <c r="R940" t="n">
        <v>16.54</v>
      </c>
      <c r="S940" t="n">
        <v>13.05</v>
      </c>
      <c r="T940" t="n">
        <v>1450.81</v>
      </c>
      <c r="U940" t="n">
        <v>0.79</v>
      </c>
      <c r="V940" t="n">
        <v>0.91</v>
      </c>
      <c r="W940" t="n">
        <v>0.06</v>
      </c>
      <c r="X940" t="n">
        <v>0.08</v>
      </c>
      <c r="Y940" t="n">
        <v>1</v>
      </c>
      <c r="Z940" t="n">
        <v>10</v>
      </c>
    </row>
    <row r="941">
      <c r="A941" t="n">
        <v>30</v>
      </c>
      <c r="B941" t="n">
        <v>85</v>
      </c>
      <c r="C941" t="inlineStr">
        <is>
          <t xml:space="preserve">CONCLUIDO	</t>
        </is>
      </c>
      <c r="D941" t="n">
        <v>15.0163</v>
      </c>
      <c r="E941" t="n">
        <v>6.66</v>
      </c>
      <c r="F941" t="n">
        <v>4.12</v>
      </c>
      <c r="G941" t="n">
        <v>49.41</v>
      </c>
      <c r="H941" t="n">
        <v>0.84</v>
      </c>
      <c r="I941" t="n">
        <v>5</v>
      </c>
      <c r="J941" t="n">
        <v>178.88</v>
      </c>
      <c r="K941" t="n">
        <v>51.39</v>
      </c>
      <c r="L941" t="n">
        <v>8.5</v>
      </c>
      <c r="M941" t="n">
        <v>3</v>
      </c>
      <c r="N941" t="n">
        <v>33.99</v>
      </c>
      <c r="O941" t="n">
        <v>22296.41</v>
      </c>
      <c r="P941" t="n">
        <v>44.79</v>
      </c>
      <c r="Q941" t="n">
        <v>203.56</v>
      </c>
      <c r="R941" t="n">
        <v>16.39</v>
      </c>
      <c r="S941" t="n">
        <v>13.05</v>
      </c>
      <c r="T941" t="n">
        <v>1376.75</v>
      </c>
      <c r="U941" t="n">
        <v>0.8</v>
      </c>
      <c r="V941" t="n">
        <v>0.91</v>
      </c>
      <c r="W941" t="n">
        <v>0.06</v>
      </c>
      <c r="X941" t="n">
        <v>0.08</v>
      </c>
      <c r="Y941" t="n">
        <v>1</v>
      </c>
      <c r="Z941" t="n">
        <v>10</v>
      </c>
    </row>
    <row r="942">
      <c r="A942" t="n">
        <v>31</v>
      </c>
      <c r="B942" t="n">
        <v>85</v>
      </c>
      <c r="C942" t="inlineStr">
        <is>
          <t xml:space="preserve">CONCLUIDO	</t>
        </is>
      </c>
      <c r="D942" t="n">
        <v>15.0194</v>
      </c>
      <c r="E942" t="n">
        <v>6.66</v>
      </c>
      <c r="F942" t="n">
        <v>4.12</v>
      </c>
      <c r="G942" t="n">
        <v>49.39</v>
      </c>
      <c r="H942" t="n">
        <v>0.87</v>
      </c>
      <c r="I942" t="n">
        <v>5</v>
      </c>
      <c r="J942" t="n">
        <v>179.26</v>
      </c>
      <c r="K942" t="n">
        <v>51.39</v>
      </c>
      <c r="L942" t="n">
        <v>8.75</v>
      </c>
      <c r="M942" t="n">
        <v>3</v>
      </c>
      <c r="N942" t="n">
        <v>34.11</v>
      </c>
      <c r="O942" t="n">
        <v>22342.26</v>
      </c>
      <c r="P942" t="n">
        <v>44.62</v>
      </c>
      <c r="Q942" t="n">
        <v>203.56</v>
      </c>
      <c r="R942" t="n">
        <v>16.35</v>
      </c>
      <c r="S942" t="n">
        <v>13.05</v>
      </c>
      <c r="T942" t="n">
        <v>1355.16</v>
      </c>
      <c r="U942" t="n">
        <v>0.8</v>
      </c>
      <c r="V942" t="n">
        <v>0.91</v>
      </c>
      <c r="W942" t="n">
        <v>0.06</v>
      </c>
      <c r="X942" t="n">
        <v>0.08</v>
      </c>
      <c r="Y942" t="n">
        <v>1</v>
      </c>
      <c r="Z942" t="n">
        <v>10</v>
      </c>
    </row>
    <row r="943">
      <c r="A943" t="n">
        <v>32</v>
      </c>
      <c r="B943" t="n">
        <v>85</v>
      </c>
      <c r="C943" t="inlineStr">
        <is>
          <t xml:space="preserve">CONCLUIDO	</t>
        </is>
      </c>
      <c r="D943" t="n">
        <v>15.0458</v>
      </c>
      <c r="E943" t="n">
        <v>6.65</v>
      </c>
      <c r="F943" t="n">
        <v>4.1</v>
      </c>
      <c r="G943" t="n">
        <v>49.25</v>
      </c>
      <c r="H943" t="n">
        <v>0.89</v>
      </c>
      <c r="I943" t="n">
        <v>5</v>
      </c>
      <c r="J943" t="n">
        <v>179.63</v>
      </c>
      <c r="K943" t="n">
        <v>51.39</v>
      </c>
      <c r="L943" t="n">
        <v>9</v>
      </c>
      <c r="M943" t="n">
        <v>3</v>
      </c>
      <c r="N943" t="n">
        <v>34.24</v>
      </c>
      <c r="O943" t="n">
        <v>22388.15</v>
      </c>
      <c r="P943" t="n">
        <v>44.2</v>
      </c>
      <c r="Q943" t="n">
        <v>203.56</v>
      </c>
      <c r="R943" t="n">
        <v>15.94</v>
      </c>
      <c r="S943" t="n">
        <v>13.05</v>
      </c>
      <c r="T943" t="n">
        <v>1149.75</v>
      </c>
      <c r="U943" t="n">
        <v>0.82</v>
      </c>
      <c r="V943" t="n">
        <v>0.91</v>
      </c>
      <c r="W943" t="n">
        <v>0.06</v>
      </c>
      <c r="X943" t="n">
        <v>0.06</v>
      </c>
      <c r="Y943" t="n">
        <v>1</v>
      </c>
      <c r="Z943" t="n">
        <v>10</v>
      </c>
    </row>
    <row r="944">
      <c r="A944" t="n">
        <v>33</v>
      </c>
      <c r="B944" t="n">
        <v>85</v>
      </c>
      <c r="C944" t="inlineStr">
        <is>
          <t xml:space="preserve">CONCLUIDO	</t>
        </is>
      </c>
      <c r="D944" t="n">
        <v>15.0144</v>
      </c>
      <c r="E944" t="n">
        <v>6.66</v>
      </c>
      <c r="F944" t="n">
        <v>4.12</v>
      </c>
      <c r="G944" t="n">
        <v>49.42</v>
      </c>
      <c r="H944" t="n">
        <v>0.91</v>
      </c>
      <c r="I944" t="n">
        <v>5</v>
      </c>
      <c r="J944" t="n">
        <v>180</v>
      </c>
      <c r="K944" t="n">
        <v>51.39</v>
      </c>
      <c r="L944" t="n">
        <v>9.25</v>
      </c>
      <c r="M944" t="n">
        <v>3</v>
      </c>
      <c r="N944" t="n">
        <v>34.36</v>
      </c>
      <c r="O944" t="n">
        <v>22434.08</v>
      </c>
      <c r="P944" t="n">
        <v>44.06</v>
      </c>
      <c r="Q944" t="n">
        <v>203.57</v>
      </c>
      <c r="R944" t="n">
        <v>16.49</v>
      </c>
      <c r="S944" t="n">
        <v>13.05</v>
      </c>
      <c r="T944" t="n">
        <v>1424.55</v>
      </c>
      <c r="U944" t="n">
        <v>0.79</v>
      </c>
      <c r="V944" t="n">
        <v>0.91</v>
      </c>
      <c r="W944" t="n">
        <v>0.06</v>
      </c>
      <c r="X944" t="n">
        <v>0.08</v>
      </c>
      <c r="Y944" t="n">
        <v>1</v>
      </c>
      <c r="Z944" t="n">
        <v>10</v>
      </c>
    </row>
    <row r="945">
      <c r="A945" t="n">
        <v>34</v>
      </c>
      <c r="B945" t="n">
        <v>85</v>
      </c>
      <c r="C945" t="inlineStr">
        <is>
          <t xml:space="preserve">CONCLUIDO	</t>
        </is>
      </c>
      <c r="D945" t="n">
        <v>14.9969</v>
      </c>
      <c r="E945" t="n">
        <v>6.67</v>
      </c>
      <c r="F945" t="n">
        <v>4.13</v>
      </c>
      <c r="G945" t="n">
        <v>49.51</v>
      </c>
      <c r="H945" t="n">
        <v>0.93</v>
      </c>
      <c r="I945" t="n">
        <v>5</v>
      </c>
      <c r="J945" t="n">
        <v>180.37</v>
      </c>
      <c r="K945" t="n">
        <v>51.39</v>
      </c>
      <c r="L945" t="n">
        <v>9.5</v>
      </c>
      <c r="M945" t="n">
        <v>3</v>
      </c>
      <c r="N945" t="n">
        <v>34.48</v>
      </c>
      <c r="O945" t="n">
        <v>22480.05</v>
      </c>
      <c r="P945" t="n">
        <v>43.79</v>
      </c>
      <c r="Q945" t="n">
        <v>203.56</v>
      </c>
      <c r="R945" t="n">
        <v>16.7</v>
      </c>
      <c r="S945" t="n">
        <v>13.05</v>
      </c>
      <c r="T945" t="n">
        <v>1530.43</v>
      </c>
      <c r="U945" t="n">
        <v>0.78</v>
      </c>
      <c r="V945" t="n">
        <v>0.91</v>
      </c>
      <c r="W945" t="n">
        <v>0.06</v>
      </c>
      <c r="X945" t="n">
        <v>0.09</v>
      </c>
      <c r="Y945" t="n">
        <v>1</v>
      </c>
      <c r="Z945" t="n">
        <v>10</v>
      </c>
    </row>
    <row r="946">
      <c r="A946" t="n">
        <v>35</v>
      </c>
      <c r="B946" t="n">
        <v>85</v>
      </c>
      <c r="C946" t="inlineStr">
        <is>
          <t xml:space="preserve">CONCLUIDO	</t>
        </is>
      </c>
      <c r="D946" t="n">
        <v>14.9975</v>
      </c>
      <c r="E946" t="n">
        <v>6.67</v>
      </c>
      <c r="F946" t="n">
        <v>4.13</v>
      </c>
      <c r="G946" t="n">
        <v>49.51</v>
      </c>
      <c r="H946" t="n">
        <v>0.96</v>
      </c>
      <c r="I946" t="n">
        <v>5</v>
      </c>
      <c r="J946" t="n">
        <v>180.75</v>
      </c>
      <c r="K946" t="n">
        <v>51.39</v>
      </c>
      <c r="L946" t="n">
        <v>9.75</v>
      </c>
      <c r="M946" t="n">
        <v>3</v>
      </c>
      <c r="N946" t="n">
        <v>34.6</v>
      </c>
      <c r="O946" t="n">
        <v>22526.07</v>
      </c>
      <c r="P946" t="n">
        <v>43.28</v>
      </c>
      <c r="Q946" t="n">
        <v>203.56</v>
      </c>
      <c r="R946" t="n">
        <v>16.74</v>
      </c>
      <c r="S946" t="n">
        <v>13.05</v>
      </c>
      <c r="T946" t="n">
        <v>1547.63</v>
      </c>
      <c r="U946" t="n">
        <v>0.78</v>
      </c>
      <c r="V946" t="n">
        <v>0.91</v>
      </c>
      <c r="W946" t="n">
        <v>0.06</v>
      </c>
      <c r="X946" t="n">
        <v>0.09</v>
      </c>
      <c r="Y946" t="n">
        <v>1</v>
      </c>
      <c r="Z946" t="n">
        <v>10</v>
      </c>
    </row>
    <row r="947">
      <c r="A947" t="n">
        <v>36</v>
      </c>
      <c r="B947" t="n">
        <v>85</v>
      </c>
      <c r="C947" t="inlineStr">
        <is>
          <t xml:space="preserve">CONCLUIDO	</t>
        </is>
      </c>
      <c r="D947" t="n">
        <v>14.9994</v>
      </c>
      <c r="E947" t="n">
        <v>6.67</v>
      </c>
      <c r="F947" t="n">
        <v>4.12</v>
      </c>
      <c r="G947" t="n">
        <v>49.5</v>
      </c>
      <c r="H947" t="n">
        <v>0.98</v>
      </c>
      <c r="I947" t="n">
        <v>5</v>
      </c>
      <c r="J947" t="n">
        <v>181.12</v>
      </c>
      <c r="K947" t="n">
        <v>51.39</v>
      </c>
      <c r="L947" t="n">
        <v>10</v>
      </c>
      <c r="M947" t="n">
        <v>3</v>
      </c>
      <c r="N947" t="n">
        <v>34.73</v>
      </c>
      <c r="O947" t="n">
        <v>22572.13</v>
      </c>
      <c r="P947" t="n">
        <v>42.78</v>
      </c>
      <c r="Q947" t="n">
        <v>203.56</v>
      </c>
      <c r="R947" t="n">
        <v>16.63</v>
      </c>
      <c r="S947" t="n">
        <v>13.05</v>
      </c>
      <c r="T947" t="n">
        <v>1497.17</v>
      </c>
      <c r="U947" t="n">
        <v>0.78</v>
      </c>
      <c r="V947" t="n">
        <v>0.91</v>
      </c>
      <c r="W947" t="n">
        <v>0.06</v>
      </c>
      <c r="X947" t="n">
        <v>0.08</v>
      </c>
      <c r="Y947" t="n">
        <v>1</v>
      </c>
      <c r="Z947" t="n">
        <v>10</v>
      </c>
    </row>
    <row r="948">
      <c r="A948" t="n">
        <v>37</v>
      </c>
      <c r="B948" t="n">
        <v>85</v>
      </c>
      <c r="C948" t="inlineStr">
        <is>
          <t xml:space="preserve">CONCLUIDO	</t>
        </is>
      </c>
      <c r="D948" t="n">
        <v>15.1662</v>
      </c>
      <c r="E948" t="n">
        <v>6.59</v>
      </c>
      <c r="F948" t="n">
        <v>4.09</v>
      </c>
      <c r="G948" t="n">
        <v>61.28</v>
      </c>
      <c r="H948" t="n">
        <v>1</v>
      </c>
      <c r="I948" t="n">
        <v>4</v>
      </c>
      <c r="J948" t="n">
        <v>181.49</v>
      </c>
      <c r="K948" t="n">
        <v>51.39</v>
      </c>
      <c r="L948" t="n">
        <v>10.25</v>
      </c>
      <c r="M948" t="n">
        <v>2</v>
      </c>
      <c r="N948" t="n">
        <v>34.85</v>
      </c>
      <c r="O948" t="n">
        <v>22618.23</v>
      </c>
      <c r="P948" t="n">
        <v>41.92</v>
      </c>
      <c r="Q948" t="n">
        <v>203.56</v>
      </c>
      <c r="R948" t="n">
        <v>15.3</v>
      </c>
      <c r="S948" t="n">
        <v>13.05</v>
      </c>
      <c r="T948" t="n">
        <v>836.29</v>
      </c>
      <c r="U948" t="n">
        <v>0.85</v>
      </c>
      <c r="V948" t="n">
        <v>0.91</v>
      </c>
      <c r="W948" t="n">
        <v>0.06</v>
      </c>
      <c r="X948" t="n">
        <v>0.05</v>
      </c>
      <c r="Y948" t="n">
        <v>1</v>
      </c>
      <c r="Z948" t="n">
        <v>10</v>
      </c>
    </row>
    <row r="949">
      <c r="A949" t="n">
        <v>38</v>
      </c>
      <c r="B949" t="n">
        <v>85</v>
      </c>
      <c r="C949" t="inlineStr">
        <is>
          <t xml:space="preserve">CONCLUIDO	</t>
        </is>
      </c>
      <c r="D949" t="n">
        <v>15.156</v>
      </c>
      <c r="E949" t="n">
        <v>6.6</v>
      </c>
      <c r="F949" t="n">
        <v>4.09</v>
      </c>
      <c r="G949" t="n">
        <v>61.35</v>
      </c>
      <c r="H949" t="n">
        <v>1.02</v>
      </c>
      <c r="I949" t="n">
        <v>4</v>
      </c>
      <c r="J949" t="n">
        <v>181.87</v>
      </c>
      <c r="K949" t="n">
        <v>51.39</v>
      </c>
      <c r="L949" t="n">
        <v>10.5</v>
      </c>
      <c r="M949" t="n">
        <v>2</v>
      </c>
      <c r="N949" t="n">
        <v>34.98</v>
      </c>
      <c r="O949" t="n">
        <v>22664.49</v>
      </c>
      <c r="P949" t="n">
        <v>41.81</v>
      </c>
      <c r="Q949" t="n">
        <v>203.56</v>
      </c>
      <c r="R949" t="n">
        <v>15.57</v>
      </c>
      <c r="S949" t="n">
        <v>13.05</v>
      </c>
      <c r="T949" t="n">
        <v>970.91</v>
      </c>
      <c r="U949" t="n">
        <v>0.84</v>
      </c>
      <c r="V949" t="n">
        <v>0.91</v>
      </c>
      <c r="W949" t="n">
        <v>0.06</v>
      </c>
      <c r="X949" t="n">
        <v>0.05</v>
      </c>
      <c r="Y949" t="n">
        <v>1</v>
      </c>
      <c r="Z949" t="n">
        <v>10</v>
      </c>
    </row>
    <row r="950">
      <c r="A950" t="n">
        <v>39</v>
      </c>
      <c r="B950" t="n">
        <v>85</v>
      </c>
      <c r="C950" t="inlineStr">
        <is>
          <t xml:space="preserve">CONCLUIDO	</t>
        </is>
      </c>
      <c r="D950" t="n">
        <v>15.1375</v>
      </c>
      <c r="E950" t="n">
        <v>6.61</v>
      </c>
      <c r="F950" t="n">
        <v>4.1</v>
      </c>
      <c r="G950" t="n">
        <v>61.47</v>
      </c>
      <c r="H950" t="n">
        <v>1.05</v>
      </c>
      <c r="I950" t="n">
        <v>4</v>
      </c>
      <c r="J950" t="n">
        <v>182.24</v>
      </c>
      <c r="K950" t="n">
        <v>51.39</v>
      </c>
      <c r="L950" t="n">
        <v>10.75</v>
      </c>
      <c r="M950" t="n">
        <v>2</v>
      </c>
      <c r="N950" t="n">
        <v>35.1</v>
      </c>
      <c r="O950" t="n">
        <v>22710.68</v>
      </c>
      <c r="P950" t="n">
        <v>41.73</v>
      </c>
      <c r="Q950" t="n">
        <v>203.56</v>
      </c>
      <c r="R950" t="n">
        <v>15.82</v>
      </c>
      <c r="S950" t="n">
        <v>13.05</v>
      </c>
      <c r="T950" t="n">
        <v>1093.24</v>
      </c>
      <c r="U950" t="n">
        <v>0.83</v>
      </c>
      <c r="V950" t="n">
        <v>0.91</v>
      </c>
      <c r="W950" t="n">
        <v>0.06</v>
      </c>
      <c r="X950" t="n">
        <v>0.06</v>
      </c>
      <c r="Y950" t="n">
        <v>1</v>
      </c>
      <c r="Z950" t="n">
        <v>10</v>
      </c>
    </row>
    <row r="951">
      <c r="A951" t="n">
        <v>40</v>
      </c>
      <c r="B951" t="n">
        <v>85</v>
      </c>
      <c r="C951" t="inlineStr">
        <is>
          <t xml:space="preserve">CONCLUIDO	</t>
        </is>
      </c>
      <c r="D951" t="n">
        <v>15.1305</v>
      </c>
      <c r="E951" t="n">
        <v>6.61</v>
      </c>
      <c r="F951" t="n">
        <v>4.1</v>
      </c>
      <c r="G951" t="n">
        <v>61.52</v>
      </c>
      <c r="H951" t="n">
        <v>1.07</v>
      </c>
      <c r="I951" t="n">
        <v>4</v>
      </c>
      <c r="J951" t="n">
        <v>182.62</v>
      </c>
      <c r="K951" t="n">
        <v>51.39</v>
      </c>
      <c r="L951" t="n">
        <v>11</v>
      </c>
      <c r="M951" t="n">
        <v>2</v>
      </c>
      <c r="N951" t="n">
        <v>35.22</v>
      </c>
      <c r="O951" t="n">
        <v>22756.91</v>
      </c>
      <c r="P951" t="n">
        <v>41.55</v>
      </c>
      <c r="Q951" t="n">
        <v>203.56</v>
      </c>
      <c r="R951" t="n">
        <v>15.94</v>
      </c>
      <c r="S951" t="n">
        <v>13.05</v>
      </c>
      <c r="T951" t="n">
        <v>1154.56</v>
      </c>
      <c r="U951" t="n">
        <v>0.82</v>
      </c>
      <c r="V951" t="n">
        <v>0.91</v>
      </c>
      <c r="W951" t="n">
        <v>0.06</v>
      </c>
      <c r="X951" t="n">
        <v>0.06</v>
      </c>
      <c r="Y951" t="n">
        <v>1</v>
      </c>
      <c r="Z951" t="n">
        <v>10</v>
      </c>
    </row>
    <row r="952">
      <c r="A952" t="n">
        <v>41</v>
      </c>
      <c r="B952" t="n">
        <v>85</v>
      </c>
      <c r="C952" t="inlineStr">
        <is>
          <t xml:space="preserve">CONCLUIDO	</t>
        </is>
      </c>
      <c r="D952" t="n">
        <v>15.128</v>
      </c>
      <c r="E952" t="n">
        <v>6.61</v>
      </c>
      <c r="F952" t="n">
        <v>4.1</v>
      </c>
      <c r="G952" t="n">
        <v>61.53</v>
      </c>
      <c r="H952" t="n">
        <v>1.09</v>
      </c>
      <c r="I952" t="n">
        <v>4</v>
      </c>
      <c r="J952" t="n">
        <v>182.99</v>
      </c>
      <c r="K952" t="n">
        <v>51.39</v>
      </c>
      <c r="L952" t="n">
        <v>11.25</v>
      </c>
      <c r="M952" t="n">
        <v>2</v>
      </c>
      <c r="N952" t="n">
        <v>35.35</v>
      </c>
      <c r="O952" t="n">
        <v>22803.18</v>
      </c>
      <c r="P952" t="n">
        <v>41.39</v>
      </c>
      <c r="Q952" t="n">
        <v>203.56</v>
      </c>
      <c r="R952" t="n">
        <v>15.97</v>
      </c>
      <c r="S952" t="n">
        <v>13.05</v>
      </c>
      <c r="T952" t="n">
        <v>1172.47</v>
      </c>
      <c r="U952" t="n">
        <v>0.82</v>
      </c>
      <c r="V952" t="n">
        <v>0.91</v>
      </c>
      <c r="W952" t="n">
        <v>0.06</v>
      </c>
      <c r="X952" t="n">
        <v>0.06</v>
      </c>
      <c r="Y952" t="n">
        <v>1</v>
      </c>
      <c r="Z952" t="n">
        <v>10</v>
      </c>
    </row>
    <row r="953">
      <c r="A953" t="n">
        <v>42</v>
      </c>
      <c r="B953" t="n">
        <v>85</v>
      </c>
      <c r="C953" t="inlineStr">
        <is>
          <t xml:space="preserve">CONCLUIDO	</t>
        </is>
      </c>
      <c r="D953" t="n">
        <v>15.1624</v>
      </c>
      <c r="E953" t="n">
        <v>6.6</v>
      </c>
      <c r="F953" t="n">
        <v>4.09</v>
      </c>
      <c r="G953" t="n">
        <v>61.31</v>
      </c>
      <c r="H953" t="n">
        <v>1.11</v>
      </c>
      <c r="I953" t="n">
        <v>4</v>
      </c>
      <c r="J953" t="n">
        <v>183.37</v>
      </c>
      <c r="K953" t="n">
        <v>51.39</v>
      </c>
      <c r="L953" t="n">
        <v>11.5</v>
      </c>
      <c r="M953" t="n">
        <v>2</v>
      </c>
      <c r="N953" t="n">
        <v>35.48</v>
      </c>
      <c r="O953" t="n">
        <v>22849.49</v>
      </c>
      <c r="P953" t="n">
        <v>40.87</v>
      </c>
      <c r="Q953" t="n">
        <v>203.56</v>
      </c>
      <c r="R953" t="n">
        <v>15.43</v>
      </c>
      <c r="S953" t="n">
        <v>13.05</v>
      </c>
      <c r="T953" t="n">
        <v>898.34</v>
      </c>
      <c r="U953" t="n">
        <v>0.85</v>
      </c>
      <c r="V953" t="n">
        <v>0.91</v>
      </c>
      <c r="W953" t="n">
        <v>0.06</v>
      </c>
      <c r="X953" t="n">
        <v>0.05</v>
      </c>
      <c r="Y953" t="n">
        <v>1</v>
      </c>
      <c r="Z953" t="n">
        <v>10</v>
      </c>
    </row>
    <row r="954">
      <c r="A954" t="n">
        <v>43</v>
      </c>
      <c r="B954" t="n">
        <v>85</v>
      </c>
      <c r="C954" t="inlineStr">
        <is>
          <t xml:space="preserve">CONCLUIDO	</t>
        </is>
      </c>
      <c r="D954" t="n">
        <v>15.1515</v>
      </c>
      <c r="E954" t="n">
        <v>6.6</v>
      </c>
      <c r="F954" t="n">
        <v>4.09</v>
      </c>
      <c r="G954" t="n">
        <v>61.38</v>
      </c>
      <c r="H954" t="n">
        <v>1.13</v>
      </c>
      <c r="I954" t="n">
        <v>4</v>
      </c>
      <c r="J954" t="n">
        <v>183.74</v>
      </c>
      <c r="K954" t="n">
        <v>51.39</v>
      </c>
      <c r="L954" t="n">
        <v>11.75</v>
      </c>
      <c r="M954" t="n">
        <v>0</v>
      </c>
      <c r="N954" t="n">
        <v>35.6</v>
      </c>
      <c r="O954" t="n">
        <v>22895.85</v>
      </c>
      <c r="P954" t="n">
        <v>40.75</v>
      </c>
      <c r="Q954" t="n">
        <v>203.56</v>
      </c>
      <c r="R954" t="n">
        <v>15.57</v>
      </c>
      <c r="S954" t="n">
        <v>13.05</v>
      </c>
      <c r="T954" t="n">
        <v>968.39</v>
      </c>
      <c r="U954" t="n">
        <v>0.84</v>
      </c>
      <c r="V954" t="n">
        <v>0.91</v>
      </c>
      <c r="W954" t="n">
        <v>0.06</v>
      </c>
      <c r="X954" t="n">
        <v>0.05</v>
      </c>
      <c r="Y954" t="n">
        <v>1</v>
      </c>
      <c r="Z954" t="n">
        <v>10</v>
      </c>
    </row>
    <row r="955">
      <c r="A955" t="n">
        <v>0</v>
      </c>
      <c r="B955" t="n">
        <v>20</v>
      </c>
      <c r="C955" t="inlineStr">
        <is>
          <t xml:space="preserve">CONCLUIDO	</t>
        </is>
      </c>
      <c r="D955" t="n">
        <v>15.7867</v>
      </c>
      <c r="E955" t="n">
        <v>6.33</v>
      </c>
      <c r="F955" t="n">
        <v>4.38</v>
      </c>
      <c r="G955" t="n">
        <v>15.45</v>
      </c>
      <c r="H955" t="n">
        <v>0.34</v>
      </c>
      <c r="I955" t="n">
        <v>17</v>
      </c>
      <c r="J955" t="n">
        <v>51.33</v>
      </c>
      <c r="K955" t="n">
        <v>24.83</v>
      </c>
      <c r="L955" t="n">
        <v>1</v>
      </c>
      <c r="M955" t="n">
        <v>15</v>
      </c>
      <c r="N955" t="n">
        <v>5.51</v>
      </c>
      <c r="O955" t="n">
        <v>6564.78</v>
      </c>
      <c r="P955" t="n">
        <v>21.81</v>
      </c>
      <c r="Q955" t="n">
        <v>203.56</v>
      </c>
      <c r="R955" t="n">
        <v>24.75</v>
      </c>
      <c r="S955" t="n">
        <v>13.05</v>
      </c>
      <c r="T955" t="n">
        <v>5492.61</v>
      </c>
      <c r="U955" t="n">
        <v>0.53</v>
      </c>
      <c r="V955" t="n">
        <v>0.85</v>
      </c>
      <c r="W955" t="n">
        <v>0.08</v>
      </c>
      <c r="X955" t="n">
        <v>0.34</v>
      </c>
      <c r="Y955" t="n">
        <v>1</v>
      </c>
      <c r="Z955" t="n">
        <v>10</v>
      </c>
    </row>
    <row r="956">
      <c r="A956" t="n">
        <v>1</v>
      </c>
      <c r="B956" t="n">
        <v>20</v>
      </c>
      <c r="C956" t="inlineStr">
        <is>
          <t xml:space="preserve">CONCLUIDO	</t>
        </is>
      </c>
      <c r="D956" t="n">
        <v>16.137</v>
      </c>
      <c r="E956" t="n">
        <v>6.2</v>
      </c>
      <c r="F956" t="n">
        <v>4.29</v>
      </c>
      <c r="G956" t="n">
        <v>19.8</v>
      </c>
      <c r="H956" t="n">
        <v>0.42</v>
      </c>
      <c r="I956" t="n">
        <v>13</v>
      </c>
      <c r="J956" t="n">
        <v>51.62</v>
      </c>
      <c r="K956" t="n">
        <v>24.83</v>
      </c>
      <c r="L956" t="n">
        <v>1.25</v>
      </c>
      <c r="M956" t="n">
        <v>11</v>
      </c>
      <c r="N956" t="n">
        <v>5.54</v>
      </c>
      <c r="O956" t="n">
        <v>6599.8</v>
      </c>
      <c r="P956" t="n">
        <v>20.24</v>
      </c>
      <c r="Q956" t="n">
        <v>203.63</v>
      </c>
      <c r="R956" t="n">
        <v>21.87</v>
      </c>
      <c r="S956" t="n">
        <v>13.05</v>
      </c>
      <c r="T956" t="n">
        <v>4072.71</v>
      </c>
      <c r="U956" t="n">
        <v>0.6</v>
      </c>
      <c r="V956" t="n">
        <v>0.87</v>
      </c>
      <c r="W956" t="n">
        <v>0.07000000000000001</v>
      </c>
      <c r="X956" t="n">
        <v>0.25</v>
      </c>
      <c r="Y956" t="n">
        <v>1</v>
      </c>
      <c r="Z956" t="n">
        <v>10</v>
      </c>
    </row>
    <row r="957">
      <c r="A957" t="n">
        <v>2</v>
      </c>
      <c r="B957" t="n">
        <v>20</v>
      </c>
      <c r="C957" t="inlineStr">
        <is>
          <t xml:space="preserve">CONCLUIDO	</t>
        </is>
      </c>
      <c r="D957" t="n">
        <v>16.1841</v>
      </c>
      <c r="E957" t="n">
        <v>6.18</v>
      </c>
      <c r="F957" t="n">
        <v>4.28</v>
      </c>
      <c r="G957" t="n">
        <v>21.42</v>
      </c>
      <c r="H957" t="n">
        <v>0.5</v>
      </c>
      <c r="I957" t="n">
        <v>12</v>
      </c>
      <c r="J957" t="n">
        <v>51.9</v>
      </c>
      <c r="K957" t="n">
        <v>24.83</v>
      </c>
      <c r="L957" t="n">
        <v>1.5</v>
      </c>
      <c r="M957" t="n">
        <v>1</v>
      </c>
      <c r="N957" t="n">
        <v>5.57</v>
      </c>
      <c r="O957" t="n">
        <v>6634.84</v>
      </c>
      <c r="P957" t="n">
        <v>19.89</v>
      </c>
      <c r="Q957" t="n">
        <v>203.58</v>
      </c>
      <c r="R957" t="n">
        <v>21.26</v>
      </c>
      <c r="S957" t="n">
        <v>13.05</v>
      </c>
      <c r="T957" t="n">
        <v>3776.58</v>
      </c>
      <c r="U957" t="n">
        <v>0.61</v>
      </c>
      <c r="V957" t="n">
        <v>0.87</v>
      </c>
      <c r="W957" t="n">
        <v>0.09</v>
      </c>
      <c r="X957" t="n">
        <v>0.24</v>
      </c>
      <c r="Y957" t="n">
        <v>1</v>
      </c>
      <c r="Z957" t="n">
        <v>10</v>
      </c>
    </row>
    <row r="958">
      <c r="A958" t="n">
        <v>3</v>
      </c>
      <c r="B958" t="n">
        <v>20</v>
      </c>
      <c r="C958" t="inlineStr">
        <is>
          <t xml:space="preserve">CONCLUIDO	</t>
        </is>
      </c>
      <c r="D958" t="n">
        <v>16.1732</v>
      </c>
      <c r="E958" t="n">
        <v>6.18</v>
      </c>
      <c r="F958" t="n">
        <v>4.29</v>
      </c>
      <c r="G958" t="n">
        <v>21.44</v>
      </c>
      <c r="H958" t="n">
        <v>0.58</v>
      </c>
      <c r="I958" t="n">
        <v>12</v>
      </c>
      <c r="J958" t="n">
        <v>52.19</v>
      </c>
      <c r="K958" t="n">
        <v>24.83</v>
      </c>
      <c r="L958" t="n">
        <v>1.75</v>
      </c>
      <c r="M958" t="n">
        <v>0</v>
      </c>
      <c r="N958" t="n">
        <v>5.61</v>
      </c>
      <c r="O958" t="n">
        <v>6670.02</v>
      </c>
      <c r="P958" t="n">
        <v>19.99</v>
      </c>
      <c r="Q958" t="n">
        <v>203.56</v>
      </c>
      <c r="R958" t="n">
        <v>21.4</v>
      </c>
      <c r="S958" t="n">
        <v>13.05</v>
      </c>
      <c r="T958" t="n">
        <v>3846.93</v>
      </c>
      <c r="U958" t="n">
        <v>0.61</v>
      </c>
      <c r="V958" t="n">
        <v>0.87</v>
      </c>
      <c r="W958" t="n">
        <v>0.09</v>
      </c>
      <c r="X958" t="n">
        <v>0.25</v>
      </c>
      <c r="Y958" t="n">
        <v>1</v>
      </c>
      <c r="Z958" t="n">
        <v>10</v>
      </c>
    </row>
    <row r="959">
      <c r="A959" t="n">
        <v>0</v>
      </c>
      <c r="B959" t="n">
        <v>120</v>
      </c>
      <c r="C959" t="inlineStr">
        <is>
          <t xml:space="preserve">CONCLUIDO	</t>
        </is>
      </c>
      <c r="D959" t="n">
        <v>9.3409</v>
      </c>
      <c r="E959" t="n">
        <v>10.71</v>
      </c>
      <c r="F959" t="n">
        <v>5.26</v>
      </c>
      <c r="G959" t="n">
        <v>5.26</v>
      </c>
      <c r="H959" t="n">
        <v>0.08</v>
      </c>
      <c r="I959" t="n">
        <v>60</v>
      </c>
      <c r="J959" t="n">
        <v>232.68</v>
      </c>
      <c r="K959" t="n">
        <v>57.72</v>
      </c>
      <c r="L959" t="n">
        <v>1</v>
      </c>
      <c r="M959" t="n">
        <v>58</v>
      </c>
      <c r="N959" t="n">
        <v>53.95</v>
      </c>
      <c r="O959" t="n">
        <v>28931.02</v>
      </c>
      <c r="P959" t="n">
        <v>81.59</v>
      </c>
      <c r="Q959" t="n">
        <v>203.61</v>
      </c>
      <c r="R959" t="n">
        <v>52.25</v>
      </c>
      <c r="S959" t="n">
        <v>13.05</v>
      </c>
      <c r="T959" t="n">
        <v>19031.48</v>
      </c>
      <c r="U959" t="n">
        <v>0.25</v>
      </c>
      <c r="V959" t="n">
        <v>0.71</v>
      </c>
      <c r="W959" t="n">
        <v>0.15</v>
      </c>
      <c r="X959" t="n">
        <v>1.22</v>
      </c>
      <c r="Y959" t="n">
        <v>1</v>
      </c>
      <c r="Z959" t="n">
        <v>10</v>
      </c>
    </row>
    <row r="960">
      <c r="A960" t="n">
        <v>1</v>
      </c>
      <c r="B960" t="n">
        <v>120</v>
      </c>
      <c r="C960" t="inlineStr">
        <is>
          <t xml:space="preserve">CONCLUIDO	</t>
        </is>
      </c>
      <c r="D960" t="n">
        <v>10.3051</v>
      </c>
      <c r="E960" t="n">
        <v>9.699999999999999</v>
      </c>
      <c r="F960" t="n">
        <v>4.95</v>
      </c>
      <c r="G960" t="n">
        <v>6.59</v>
      </c>
      <c r="H960" t="n">
        <v>0.1</v>
      </c>
      <c r="I960" t="n">
        <v>45</v>
      </c>
      <c r="J960" t="n">
        <v>233.1</v>
      </c>
      <c r="K960" t="n">
        <v>57.72</v>
      </c>
      <c r="L960" t="n">
        <v>1.25</v>
      </c>
      <c r="M960" t="n">
        <v>43</v>
      </c>
      <c r="N960" t="n">
        <v>54.13</v>
      </c>
      <c r="O960" t="n">
        <v>28983.75</v>
      </c>
      <c r="P960" t="n">
        <v>76.45</v>
      </c>
      <c r="Q960" t="n">
        <v>203.64</v>
      </c>
      <c r="R960" t="n">
        <v>42.25</v>
      </c>
      <c r="S960" t="n">
        <v>13.05</v>
      </c>
      <c r="T960" t="n">
        <v>14106.55</v>
      </c>
      <c r="U960" t="n">
        <v>0.31</v>
      </c>
      <c r="V960" t="n">
        <v>0.76</v>
      </c>
      <c r="W960" t="n">
        <v>0.13</v>
      </c>
      <c r="X960" t="n">
        <v>0.9</v>
      </c>
      <c r="Y960" t="n">
        <v>1</v>
      </c>
      <c r="Z960" t="n">
        <v>10</v>
      </c>
    </row>
    <row r="961">
      <c r="A961" t="n">
        <v>2</v>
      </c>
      <c r="B961" t="n">
        <v>120</v>
      </c>
      <c r="C961" t="inlineStr">
        <is>
          <t xml:space="preserve">CONCLUIDO	</t>
        </is>
      </c>
      <c r="D961" t="n">
        <v>10.8906</v>
      </c>
      <c r="E961" t="n">
        <v>9.18</v>
      </c>
      <c r="F961" t="n">
        <v>4.79</v>
      </c>
      <c r="G961" t="n">
        <v>7.76</v>
      </c>
      <c r="H961" t="n">
        <v>0.11</v>
      </c>
      <c r="I961" t="n">
        <v>37</v>
      </c>
      <c r="J961" t="n">
        <v>233.53</v>
      </c>
      <c r="K961" t="n">
        <v>57.72</v>
      </c>
      <c r="L961" t="n">
        <v>1.5</v>
      </c>
      <c r="M961" t="n">
        <v>35</v>
      </c>
      <c r="N961" t="n">
        <v>54.31</v>
      </c>
      <c r="O961" t="n">
        <v>29036.54</v>
      </c>
      <c r="P961" t="n">
        <v>73.81</v>
      </c>
      <c r="Q961" t="n">
        <v>203.6</v>
      </c>
      <c r="R961" t="n">
        <v>37.49</v>
      </c>
      <c r="S961" t="n">
        <v>13.05</v>
      </c>
      <c r="T961" t="n">
        <v>11763.46</v>
      </c>
      <c r="U961" t="n">
        <v>0.35</v>
      </c>
      <c r="V961" t="n">
        <v>0.78</v>
      </c>
      <c r="W961" t="n">
        <v>0.11</v>
      </c>
      <c r="X961" t="n">
        <v>0.75</v>
      </c>
      <c r="Y961" t="n">
        <v>1</v>
      </c>
      <c r="Z961" t="n">
        <v>10</v>
      </c>
    </row>
    <row r="962">
      <c r="A962" t="n">
        <v>3</v>
      </c>
      <c r="B962" t="n">
        <v>120</v>
      </c>
      <c r="C962" t="inlineStr">
        <is>
          <t xml:space="preserve">CONCLUIDO	</t>
        </is>
      </c>
      <c r="D962" t="n">
        <v>11.4007</v>
      </c>
      <c r="E962" t="n">
        <v>8.77</v>
      </c>
      <c r="F962" t="n">
        <v>4.65</v>
      </c>
      <c r="G962" t="n">
        <v>9</v>
      </c>
      <c r="H962" t="n">
        <v>0.13</v>
      </c>
      <c r="I962" t="n">
        <v>31</v>
      </c>
      <c r="J962" t="n">
        <v>233.96</v>
      </c>
      <c r="K962" t="n">
        <v>57.72</v>
      </c>
      <c r="L962" t="n">
        <v>1.75</v>
      </c>
      <c r="M962" t="n">
        <v>29</v>
      </c>
      <c r="N962" t="n">
        <v>54.49</v>
      </c>
      <c r="O962" t="n">
        <v>29089.39</v>
      </c>
      <c r="P962" t="n">
        <v>71.54000000000001</v>
      </c>
      <c r="Q962" t="n">
        <v>203.56</v>
      </c>
      <c r="R962" t="n">
        <v>33.05</v>
      </c>
      <c r="S962" t="n">
        <v>13.05</v>
      </c>
      <c r="T962" t="n">
        <v>9574.370000000001</v>
      </c>
      <c r="U962" t="n">
        <v>0.39</v>
      </c>
      <c r="V962" t="n">
        <v>0.8</v>
      </c>
      <c r="W962" t="n">
        <v>0.1</v>
      </c>
      <c r="X962" t="n">
        <v>0.61</v>
      </c>
      <c r="Y962" t="n">
        <v>1</v>
      </c>
      <c r="Z962" t="n">
        <v>10</v>
      </c>
    </row>
    <row r="963">
      <c r="A963" t="n">
        <v>4</v>
      </c>
      <c r="B963" t="n">
        <v>120</v>
      </c>
      <c r="C963" t="inlineStr">
        <is>
          <t xml:space="preserve">CONCLUIDO	</t>
        </is>
      </c>
      <c r="D963" t="n">
        <v>11.8554</v>
      </c>
      <c r="E963" t="n">
        <v>8.44</v>
      </c>
      <c r="F963" t="n">
        <v>4.54</v>
      </c>
      <c r="G963" t="n">
        <v>10.48</v>
      </c>
      <c r="H963" t="n">
        <v>0.15</v>
      </c>
      <c r="I963" t="n">
        <v>26</v>
      </c>
      <c r="J963" t="n">
        <v>234.39</v>
      </c>
      <c r="K963" t="n">
        <v>57.72</v>
      </c>
      <c r="L963" t="n">
        <v>2</v>
      </c>
      <c r="M963" t="n">
        <v>24</v>
      </c>
      <c r="N963" t="n">
        <v>54.67</v>
      </c>
      <c r="O963" t="n">
        <v>29142.31</v>
      </c>
      <c r="P963" t="n">
        <v>69.73999999999999</v>
      </c>
      <c r="Q963" t="n">
        <v>203.59</v>
      </c>
      <c r="R963" t="n">
        <v>29.66</v>
      </c>
      <c r="S963" t="n">
        <v>13.05</v>
      </c>
      <c r="T963" t="n">
        <v>7904.23</v>
      </c>
      <c r="U963" t="n">
        <v>0.44</v>
      </c>
      <c r="V963" t="n">
        <v>0.82</v>
      </c>
      <c r="W963" t="n">
        <v>0.09</v>
      </c>
      <c r="X963" t="n">
        <v>0.5</v>
      </c>
      <c r="Y963" t="n">
        <v>1</v>
      </c>
      <c r="Z963" t="n">
        <v>10</v>
      </c>
    </row>
    <row r="964">
      <c r="A964" t="n">
        <v>5</v>
      </c>
      <c r="B964" t="n">
        <v>120</v>
      </c>
      <c r="C964" t="inlineStr">
        <is>
          <t xml:space="preserve">CONCLUIDO	</t>
        </is>
      </c>
      <c r="D964" t="n">
        <v>12.1437</v>
      </c>
      <c r="E964" t="n">
        <v>8.23</v>
      </c>
      <c r="F964" t="n">
        <v>4.48</v>
      </c>
      <c r="G964" t="n">
        <v>11.68</v>
      </c>
      <c r="H964" t="n">
        <v>0.17</v>
      </c>
      <c r="I964" t="n">
        <v>23</v>
      </c>
      <c r="J964" t="n">
        <v>234.82</v>
      </c>
      <c r="K964" t="n">
        <v>57.72</v>
      </c>
      <c r="L964" t="n">
        <v>2.25</v>
      </c>
      <c r="M964" t="n">
        <v>21</v>
      </c>
      <c r="N964" t="n">
        <v>54.85</v>
      </c>
      <c r="O964" t="n">
        <v>29195.29</v>
      </c>
      <c r="P964" t="n">
        <v>68.59999999999999</v>
      </c>
      <c r="Q964" t="n">
        <v>203.56</v>
      </c>
      <c r="R964" t="n">
        <v>27.62</v>
      </c>
      <c r="S964" t="n">
        <v>13.05</v>
      </c>
      <c r="T964" t="n">
        <v>6901.46</v>
      </c>
      <c r="U964" t="n">
        <v>0.47</v>
      </c>
      <c r="V964" t="n">
        <v>0.83</v>
      </c>
      <c r="W964" t="n">
        <v>0.09</v>
      </c>
      <c r="X964" t="n">
        <v>0.44</v>
      </c>
      <c r="Y964" t="n">
        <v>1</v>
      </c>
      <c r="Z964" t="n">
        <v>10</v>
      </c>
    </row>
    <row r="965">
      <c r="A965" t="n">
        <v>6</v>
      </c>
      <c r="B965" t="n">
        <v>120</v>
      </c>
      <c r="C965" t="inlineStr">
        <is>
          <t xml:space="preserve">CONCLUIDO	</t>
        </is>
      </c>
      <c r="D965" t="n">
        <v>12.3575</v>
      </c>
      <c r="E965" t="n">
        <v>8.09</v>
      </c>
      <c r="F965" t="n">
        <v>4.43</v>
      </c>
      <c r="G965" t="n">
        <v>12.65</v>
      </c>
      <c r="H965" t="n">
        <v>0.19</v>
      </c>
      <c r="I965" t="n">
        <v>21</v>
      </c>
      <c r="J965" t="n">
        <v>235.25</v>
      </c>
      <c r="K965" t="n">
        <v>57.72</v>
      </c>
      <c r="L965" t="n">
        <v>2.5</v>
      </c>
      <c r="M965" t="n">
        <v>19</v>
      </c>
      <c r="N965" t="n">
        <v>55.03</v>
      </c>
      <c r="O965" t="n">
        <v>29248.33</v>
      </c>
      <c r="P965" t="n">
        <v>67.66</v>
      </c>
      <c r="Q965" t="n">
        <v>203.56</v>
      </c>
      <c r="R965" t="n">
        <v>25.93</v>
      </c>
      <c r="S965" t="n">
        <v>13.05</v>
      </c>
      <c r="T965" t="n">
        <v>6067.25</v>
      </c>
      <c r="U965" t="n">
        <v>0.5</v>
      </c>
      <c r="V965" t="n">
        <v>0.84</v>
      </c>
      <c r="W965" t="n">
        <v>0.09</v>
      </c>
      <c r="X965" t="n">
        <v>0.39</v>
      </c>
      <c r="Y965" t="n">
        <v>1</v>
      </c>
      <c r="Z965" t="n">
        <v>10</v>
      </c>
    </row>
    <row r="966">
      <c r="A966" t="n">
        <v>7</v>
      </c>
      <c r="B966" t="n">
        <v>120</v>
      </c>
      <c r="C966" t="inlineStr">
        <is>
          <t xml:space="preserve">CONCLUIDO	</t>
        </is>
      </c>
      <c r="D966" t="n">
        <v>12.6511</v>
      </c>
      <c r="E966" t="n">
        <v>7.9</v>
      </c>
      <c r="F966" t="n">
        <v>4.33</v>
      </c>
      <c r="G966" t="n">
        <v>13.67</v>
      </c>
      <c r="H966" t="n">
        <v>0.21</v>
      </c>
      <c r="I966" t="n">
        <v>19</v>
      </c>
      <c r="J966" t="n">
        <v>235.68</v>
      </c>
      <c r="K966" t="n">
        <v>57.72</v>
      </c>
      <c r="L966" t="n">
        <v>2.75</v>
      </c>
      <c r="M966" t="n">
        <v>17</v>
      </c>
      <c r="N966" t="n">
        <v>55.21</v>
      </c>
      <c r="O966" t="n">
        <v>29301.44</v>
      </c>
      <c r="P966" t="n">
        <v>65.98</v>
      </c>
      <c r="Q966" t="n">
        <v>203.58</v>
      </c>
      <c r="R966" t="n">
        <v>22.98</v>
      </c>
      <c r="S966" t="n">
        <v>13.05</v>
      </c>
      <c r="T966" t="n">
        <v>4602.35</v>
      </c>
      <c r="U966" t="n">
        <v>0.57</v>
      </c>
      <c r="V966" t="n">
        <v>0.86</v>
      </c>
      <c r="W966" t="n">
        <v>0.08</v>
      </c>
      <c r="X966" t="n">
        <v>0.29</v>
      </c>
      <c r="Y966" t="n">
        <v>1</v>
      </c>
      <c r="Z966" t="n">
        <v>10</v>
      </c>
    </row>
    <row r="967">
      <c r="A967" t="n">
        <v>8</v>
      </c>
      <c r="B967" t="n">
        <v>120</v>
      </c>
      <c r="C967" t="inlineStr">
        <is>
          <t xml:space="preserve">CONCLUIDO	</t>
        </is>
      </c>
      <c r="D967" t="n">
        <v>12.7285</v>
      </c>
      <c r="E967" t="n">
        <v>7.86</v>
      </c>
      <c r="F967" t="n">
        <v>4.37</v>
      </c>
      <c r="G967" t="n">
        <v>15.43</v>
      </c>
      <c r="H967" t="n">
        <v>0.23</v>
      </c>
      <c r="I967" t="n">
        <v>17</v>
      </c>
      <c r="J967" t="n">
        <v>236.11</v>
      </c>
      <c r="K967" t="n">
        <v>57.72</v>
      </c>
      <c r="L967" t="n">
        <v>3</v>
      </c>
      <c r="M967" t="n">
        <v>15</v>
      </c>
      <c r="N967" t="n">
        <v>55.39</v>
      </c>
      <c r="O967" t="n">
        <v>29354.61</v>
      </c>
      <c r="P967" t="n">
        <v>66.5</v>
      </c>
      <c r="Q967" t="n">
        <v>203.56</v>
      </c>
      <c r="R967" t="n">
        <v>24.45</v>
      </c>
      <c r="S967" t="n">
        <v>13.05</v>
      </c>
      <c r="T967" t="n">
        <v>5344.45</v>
      </c>
      <c r="U967" t="n">
        <v>0.53</v>
      </c>
      <c r="V967" t="n">
        <v>0.85</v>
      </c>
      <c r="W967" t="n">
        <v>0.08</v>
      </c>
      <c r="X967" t="n">
        <v>0.33</v>
      </c>
      <c r="Y967" t="n">
        <v>1</v>
      </c>
      <c r="Z967" t="n">
        <v>10</v>
      </c>
    </row>
    <row r="968">
      <c r="A968" t="n">
        <v>9</v>
      </c>
      <c r="B968" t="n">
        <v>120</v>
      </c>
      <c r="C968" t="inlineStr">
        <is>
          <t xml:space="preserve">CONCLUIDO	</t>
        </is>
      </c>
      <c r="D968" t="n">
        <v>12.8383</v>
      </c>
      <c r="E968" t="n">
        <v>7.79</v>
      </c>
      <c r="F968" t="n">
        <v>4.35</v>
      </c>
      <c r="G968" t="n">
        <v>16.32</v>
      </c>
      <c r="H968" t="n">
        <v>0.24</v>
      </c>
      <c r="I968" t="n">
        <v>16</v>
      </c>
      <c r="J968" t="n">
        <v>236.54</v>
      </c>
      <c r="K968" t="n">
        <v>57.72</v>
      </c>
      <c r="L968" t="n">
        <v>3.25</v>
      </c>
      <c r="M968" t="n">
        <v>14</v>
      </c>
      <c r="N968" t="n">
        <v>55.57</v>
      </c>
      <c r="O968" t="n">
        <v>29407.85</v>
      </c>
      <c r="P968" t="n">
        <v>66.04000000000001</v>
      </c>
      <c r="Q968" t="n">
        <v>203.65</v>
      </c>
      <c r="R968" t="n">
        <v>23.79</v>
      </c>
      <c r="S968" t="n">
        <v>13.05</v>
      </c>
      <c r="T968" t="n">
        <v>5020.13</v>
      </c>
      <c r="U968" t="n">
        <v>0.55</v>
      </c>
      <c r="V968" t="n">
        <v>0.86</v>
      </c>
      <c r="W968" t="n">
        <v>0.08</v>
      </c>
      <c r="X968" t="n">
        <v>0.31</v>
      </c>
      <c r="Y968" t="n">
        <v>1</v>
      </c>
      <c r="Z968" t="n">
        <v>10</v>
      </c>
    </row>
    <row r="969">
      <c r="A969" t="n">
        <v>10</v>
      </c>
      <c r="B969" t="n">
        <v>120</v>
      </c>
      <c r="C969" t="inlineStr">
        <is>
          <t xml:space="preserve">CONCLUIDO	</t>
        </is>
      </c>
      <c r="D969" t="n">
        <v>12.9464</v>
      </c>
      <c r="E969" t="n">
        <v>7.72</v>
      </c>
      <c r="F969" t="n">
        <v>4.33</v>
      </c>
      <c r="G969" t="n">
        <v>17.33</v>
      </c>
      <c r="H969" t="n">
        <v>0.26</v>
      </c>
      <c r="I969" t="n">
        <v>15</v>
      </c>
      <c r="J969" t="n">
        <v>236.98</v>
      </c>
      <c r="K969" t="n">
        <v>57.72</v>
      </c>
      <c r="L969" t="n">
        <v>3.5</v>
      </c>
      <c r="M969" t="n">
        <v>13</v>
      </c>
      <c r="N969" t="n">
        <v>55.75</v>
      </c>
      <c r="O969" t="n">
        <v>29461.15</v>
      </c>
      <c r="P969" t="n">
        <v>65.65000000000001</v>
      </c>
      <c r="Q969" t="n">
        <v>203.57</v>
      </c>
      <c r="R969" t="n">
        <v>23.19</v>
      </c>
      <c r="S969" t="n">
        <v>13.05</v>
      </c>
      <c r="T969" t="n">
        <v>4723.47</v>
      </c>
      <c r="U969" t="n">
        <v>0.5600000000000001</v>
      </c>
      <c r="V969" t="n">
        <v>0.86</v>
      </c>
      <c r="W969" t="n">
        <v>0.08</v>
      </c>
      <c r="X969" t="n">
        <v>0.29</v>
      </c>
      <c r="Y969" t="n">
        <v>1</v>
      </c>
      <c r="Z969" t="n">
        <v>10</v>
      </c>
    </row>
    <row r="970">
      <c r="A970" t="n">
        <v>11</v>
      </c>
      <c r="B970" t="n">
        <v>120</v>
      </c>
      <c r="C970" t="inlineStr">
        <is>
          <t xml:space="preserve">CONCLUIDO	</t>
        </is>
      </c>
      <c r="D970" t="n">
        <v>13.0624</v>
      </c>
      <c r="E970" t="n">
        <v>7.66</v>
      </c>
      <c r="F970" t="n">
        <v>4.31</v>
      </c>
      <c r="G970" t="n">
        <v>18.47</v>
      </c>
      <c r="H970" t="n">
        <v>0.28</v>
      </c>
      <c r="I970" t="n">
        <v>14</v>
      </c>
      <c r="J970" t="n">
        <v>237.41</v>
      </c>
      <c r="K970" t="n">
        <v>57.72</v>
      </c>
      <c r="L970" t="n">
        <v>3.75</v>
      </c>
      <c r="M970" t="n">
        <v>12</v>
      </c>
      <c r="N970" t="n">
        <v>55.93</v>
      </c>
      <c r="O970" t="n">
        <v>29514.51</v>
      </c>
      <c r="P970" t="n">
        <v>65.19</v>
      </c>
      <c r="Q970" t="n">
        <v>203.58</v>
      </c>
      <c r="R970" t="n">
        <v>22.46</v>
      </c>
      <c r="S970" t="n">
        <v>13.05</v>
      </c>
      <c r="T970" t="n">
        <v>4367.2</v>
      </c>
      <c r="U970" t="n">
        <v>0.58</v>
      </c>
      <c r="V970" t="n">
        <v>0.87</v>
      </c>
      <c r="W970" t="n">
        <v>0.07000000000000001</v>
      </c>
      <c r="X970" t="n">
        <v>0.27</v>
      </c>
      <c r="Y970" t="n">
        <v>1</v>
      </c>
      <c r="Z970" t="n">
        <v>10</v>
      </c>
    </row>
    <row r="971">
      <c r="A971" t="n">
        <v>12</v>
      </c>
      <c r="B971" t="n">
        <v>120</v>
      </c>
      <c r="C971" t="inlineStr">
        <is>
          <t xml:space="preserve">CONCLUIDO	</t>
        </is>
      </c>
      <c r="D971" t="n">
        <v>13.1796</v>
      </c>
      <c r="E971" t="n">
        <v>7.59</v>
      </c>
      <c r="F971" t="n">
        <v>4.29</v>
      </c>
      <c r="G971" t="n">
        <v>19.78</v>
      </c>
      <c r="H971" t="n">
        <v>0.3</v>
      </c>
      <c r="I971" t="n">
        <v>13</v>
      </c>
      <c r="J971" t="n">
        <v>237.84</v>
      </c>
      <c r="K971" t="n">
        <v>57.72</v>
      </c>
      <c r="L971" t="n">
        <v>4</v>
      </c>
      <c r="M971" t="n">
        <v>11</v>
      </c>
      <c r="N971" t="n">
        <v>56.12</v>
      </c>
      <c r="O971" t="n">
        <v>29567.95</v>
      </c>
      <c r="P971" t="n">
        <v>64.59</v>
      </c>
      <c r="Q971" t="n">
        <v>203.57</v>
      </c>
      <c r="R971" t="n">
        <v>21.83</v>
      </c>
      <c r="S971" t="n">
        <v>13.05</v>
      </c>
      <c r="T971" t="n">
        <v>4056</v>
      </c>
      <c r="U971" t="n">
        <v>0.6</v>
      </c>
      <c r="V971" t="n">
        <v>0.87</v>
      </c>
      <c r="W971" t="n">
        <v>0.07000000000000001</v>
      </c>
      <c r="X971" t="n">
        <v>0.25</v>
      </c>
      <c r="Y971" t="n">
        <v>1</v>
      </c>
      <c r="Z971" t="n">
        <v>10</v>
      </c>
    </row>
    <row r="972">
      <c r="A972" t="n">
        <v>13</v>
      </c>
      <c r="B972" t="n">
        <v>120</v>
      </c>
      <c r="C972" t="inlineStr">
        <is>
          <t xml:space="preserve">CONCLUIDO	</t>
        </is>
      </c>
      <c r="D972" t="n">
        <v>13.3116</v>
      </c>
      <c r="E972" t="n">
        <v>7.51</v>
      </c>
      <c r="F972" t="n">
        <v>4.26</v>
      </c>
      <c r="G972" t="n">
        <v>21.28</v>
      </c>
      <c r="H972" t="n">
        <v>0.32</v>
      </c>
      <c r="I972" t="n">
        <v>12</v>
      </c>
      <c r="J972" t="n">
        <v>238.28</v>
      </c>
      <c r="K972" t="n">
        <v>57.72</v>
      </c>
      <c r="L972" t="n">
        <v>4.25</v>
      </c>
      <c r="M972" t="n">
        <v>10</v>
      </c>
      <c r="N972" t="n">
        <v>56.3</v>
      </c>
      <c r="O972" t="n">
        <v>29621.44</v>
      </c>
      <c r="P972" t="n">
        <v>64.06999999999999</v>
      </c>
      <c r="Q972" t="n">
        <v>203.56</v>
      </c>
      <c r="R972" t="n">
        <v>20.75</v>
      </c>
      <c r="S972" t="n">
        <v>13.05</v>
      </c>
      <c r="T972" t="n">
        <v>3521.96</v>
      </c>
      <c r="U972" t="n">
        <v>0.63</v>
      </c>
      <c r="V972" t="n">
        <v>0.88</v>
      </c>
      <c r="W972" t="n">
        <v>0.07000000000000001</v>
      </c>
      <c r="X972" t="n">
        <v>0.22</v>
      </c>
      <c r="Y972" t="n">
        <v>1</v>
      </c>
      <c r="Z972" t="n">
        <v>10</v>
      </c>
    </row>
    <row r="973">
      <c r="A973" t="n">
        <v>14</v>
      </c>
      <c r="B973" t="n">
        <v>120</v>
      </c>
      <c r="C973" t="inlineStr">
        <is>
          <t xml:space="preserve">CONCLUIDO	</t>
        </is>
      </c>
      <c r="D973" t="n">
        <v>13.2974</v>
      </c>
      <c r="E973" t="n">
        <v>7.52</v>
      </c>
      <c r="F973" t="n">
        <v>4.26</v>
      </c>
      <c r="G973" t="n">
        <v>21.32</v>
      </c>
      <c r="H973" t="n">
        <v>0.34</v>
      </c>
      <c r="I973" t="n">
        <v>12</v>
      </c>
      <c r="J973" t="n">
        <v>238.71</v>
      </c>
      <c r="K973" t="n">
        <v>57.72</v>
      </c>
      <c r="L973" t="n">
        <v>4.5</v>
      </c>
      <c r="M973" t="n">
        <v>10</v>
      </c>
      <c r="N973" t="n">
        <v>56.49</v>
      </c>
      <c r="O973" t="n">
        <v>29675.01</v>
      </c>
      <c r="P973" t="n">
        <v>64.06</v>
      </c>
      <c r="Q973" t="n">
        <v>203.56</v>
      </c>
      <c r="R973" t="n">
        <v>21.1</v>
      </c>
      <c r="S973" t="n">
        <v>13.05</v>
      </c>
      <c r="T973" t="n">
        <v>3697.03</v>
      </c>
      <c r="U973" t="n">
        <v>0.62</v>
      </c>
      <c r="V973" t="n">
        <v>0.88</v>
      </c>
      <c r="W973" t="n">
        <v>0.07000000000000001</v>
      </c>
      <c r="X973" t="n">
        <v>0.22</v>
      </c>
      <c r="Y973" t="n">
        <v>1</v>
      </c>
      <c r="Z973" t="n">
        <v>10</v>
      </c>
    </row>
    <row r="974">
      <c r="A974" t="n">
        <v>15</v>
      </c>
      <c r="B974" t="n">
        <v>120</v>
      </c>
      <c r="C974" t="inlineStr">
        <is>
          <t xml:space="preserve">CONCLUIDO	</t>
        </is>
      </c>
      <c r="D974" t="n">
        <v>13.4283</v>
      </c>
      <c r="E974" t="n">
        <v>7.45</v>
      </c>
      <c r="F974" t="n">
        <v>4.24</v>
      </c>
      <c r="G974" t="n">
        <v>23.11</v>
      </c>
      <c r="H974" t="n">
        <v>0.35</v>
      </c>
      <c r="I974" t="n">
        <v>11</v>
      </c>
      <c r="J974" t="n">
        <v>239.14</v>
      </c>
      <c r="K974" t="n">
        <v>57.72</v>
      </c>
      <c r="L974" t="n">
        <v>4.75</v>
      </c>
      <c r="M974" t="n">
        <v>9</v>
      </c>
      <c r="N974" t="n">
        <v>56.67</v>
      </c>
      <c r="O974" t="n">
        <v>29728.63</v>
      </c>
      <c r="P974" t="n">
        <v>63.52</v>
      </c>
      <c r="Q974" t="n">
        <v>203.59</v>
      </c>
      <c r="R974" t="n">
        <v>20.15</v>
      </c>
      <c r="S974" t="n">
        <v>13.05</v>
      </c>
      <c r="T974" t="n">
        <v>3226.87</v>
      </c>
      <c r="U974" t="n">
        <v>0.65</v>
      </c>
      <c r="V974" t="n">
        <v>0.88</v>
      </c>
      <c r="W974" t="n">
        <v>0.07000000000000001</v>
      </c>
      <c r="X974" t="n">
        <v>0.2</v>
      </c>
      <c r="Y974" t="n">
        <v>1</v>
      </c>
      <c r="Z974" t="n">
        <v>10</v>
      </c>
    </row>
    <row r="975">
      <c r="A975" t="n">
        <v>16</v>
      </c>
      <c r="B975" t="n">
        <v>120</v>
      </c>
      <c r="C975" t="inlineStr">
        <is>
          <t xml:space="preserve">CONCLUIDO	</t>
        </is>
      </c>
      <c r="D975" t="n">
        <v>13.5665</v>
      </c>
      <c r="E975" t="n">
        <v>7.37</v>
      </c>
      <c r="F975" t="n">
        <v>4.21</v>
      </c>
      <c r="G975" t="n">
        <v>25.24</v>
      </c>
      <c r="H975" t="n">
        <v>0.37</v>
      </c>
      <c r="I975" t="n">
        <v>10</v>
      </c>
      <c r="J975" t="n">
        <v>239.58</v>
      </c>
      <c r="K975" t="n">
        <v>57.72</v>
      </c>
      <c r="L975" t="n">
        <v>5</v>
      </c>
      <c r="M975" t="n">
        <v>8</v>
      </c>
      <c r="N975" t="n">
        <v>56.86</v>
      </c>
      <c r="O975" t="n">
        <v>29782.33</v>
      </c>
      <c r="P975" t="n">
        <v>62.89</v>
      </c>
      <c r="Q975" t="n">
        <v>203.61</v>
      </c>
      <c r="R975" t="n">
        <v>19.06</v>
      </c>
      <c r="S975" t="n">
        <v>13.05</v>
      </c>
      <c r="T975" t="n">
        <v>2682.55</v>
      </c>
      <c r="U975" t="n">
        <v>0.68</v>
      </c>
      <c r="V975" t="n">
        <v>0.89</v>
      </c>
      <c r="W975" t="n">
        <v>0.07000000000000001</v>
      </c>
      <c r="X975" t="n">
        <v>0.17</v>
      </c>
      <c r="Y975" t="n">
        <v>1</v>
      </c>
      <c r="Z975" t="n">
        <v>10</v>
      </c>
    </row>
    <row r="976">
      <c r="A976" t="n">
        <v>17</v>
      </c>
      <c r="B976" t="n">
        <v>120</v>
      </c>
      <c r="C976" t="inlineStr">
        <is>
          <t xml:space="preserve">CONCLUIDO	</t>
        </is>
      </c>
      <c r="D976" t="n">
        <v>13.6137</v>
      </c>
      <c r="E976" t="n">
        <v>7.35</v>
      </c>
      <c r="F976" t="n">
        <v>4.18</v>
      </c>
      <c r="G976" t="n">
        <v>25.09</v>
      </c>
      <c r="H976" t="n">
        <v>0.39</v>
      </c>
      <c r="I976" t="n">
        <v>10</v>
      </c>
      <c r="J976" t="n">
        <v>240.02</v>
      </c>
      <c r="K976" t="n">
        <v>57.72</v>
      </c>
      <c r="L976" t="n">
        <v>5.25</v>
      </c>
      <c r="M976" t="n">
        <v>8</v>
      </c>
      <c r="N976" t="n">
        <v>57.04</v>
      </c>
      <c r="O976" t="n">
        <v>29836.09</v>
      </c>
      <c r="P976" t="n">
        <v>62.37</v>
      </c>
      <c r="Q976" t="n">
        <v>203.57</v>
      </c>
      <c r="R976" t="n">
        <v>18.41</v>
      </c>
      <c r="S976" t="n">
        <v>13.05</v>
      </c>
      <c r="T976" t="n">
        <v>2362.35</v>
      </c>
      <c r="U976" t="n">
        <v>0.71</v>
      </c>
      <c r="V976" t="n">
        <v>0.89</v>
      </c>
      <c r="W976" t="n">
        <v>0.06</v>
      </c>
      <c r="X976" t="n">
        <v>0.14</v>
      </c>
      <c r="Y976" t="n">
        <v>1</v>
      </c>
      <c r="Z976" t="n">
        <v>10</v>
      </c>
    </row>
    <row r="977">
      <c r="A977" t="n">
        <v>18</v>
      </c>
      <c r="B977" t="n">
        <v>120</v>
      </c>
      <c r="C977" t="inlineStr">
        <is>
          <t xml:space="preserve">CONCLUIDO	</t>
        </is>
      </c>
      <c r="D977" t="n">
        <v>13.4912</v>
      </c>
      <c r="E977" t="n">
        <v>7.41</v>
      </c>
      <c r="F977" t="n">
        <v>4.25</v>
      </c>
      <c r="G977" t="n">
        <v>25.49</v>
      </c>
      <c r="H977" t="n">
        <v>0.41</v>
      </c>
      <c r="I977" t="n">
        <v>10</v>
      </c>
      <c r="J977" t="n">
        <v>240.45</v>
      </c>
      <c r="K977" t="n">
        <v>57.72</v>
      </c>
      <c r="L977" t="n">
        <v>5.5</v>
      </c>
      <c r="M977" t="n">
        <v>8</v>
      </c>
      <c r="N977" t="n">
        <v>57.23</v>
      </c>
      <c r="O977" t="n">
        <v>29890.04</v>
      </c>
      <c r="P977" t="n">
        <v>63.23</v>
      </c>
      <c r="Q977" t="n">
        <v>203.59</v>
      </c>
      <c r="R977" t="n">
        <v>20.57</v>
      </c>
      <c r="S977" t="n">
        <v>13.05</v>
      </c>
      <c r="T977" t="n">
        <v>3440.3</v>
      </c>
      <c r="U977" t="n">
        <v>0.63</v>
      </c>
      <c r="V977" t="n">
        <v>0.88</v>
      </c>
      <c r="W977" t="n">
        <v>0.07000000000000001</v>
      </c>
      <c r="X977" t="n">
        <v>0.21</v>
      </c>
      <c r="Y977" t="n">
        <v>1</v>
      </c>
      <c r="Z977" t="n">
        <v>10</v>
      </c>
    </row>
    <row r="978">
      <c r="A978" t="n">
        <v>19</v>
      </c>
      <c r="B978" t="n">
        <v>120</v>
      </c>
      <c r="C978" t="inlineStr">
        <is>
          <t xml:space="preserve">CONCLUIDO	</t>
        </is>
      </c>
      <c r="D978" t="n">
        <v>13.6602</v>
      </c>
      <c r="E978" t="n">
        <v>7.32</v>
      </c>
      <c r="F978" t="n">
        <v>4.2</v>
      </c>
      <c r="G978" t="n">
        <v>28.01</v>
      </c>
      <c r="H978" t="n">
        <v>0.42</v>
      </c>
      <c r="I978" t="n">
        <v>9</v>
      </c>
      <c r="J978" t="n">
        <v>240.89</v>
      </c>
      <c r="K978" t="n">
        <v>57.72</v>
      </c>
      <c r="L978" t="n">
        <v>5.75</v>
      </c>
      <c r="M978" t="n">
        <v>7</v>
      </c>
      <c r="N978" t="n">
        <v>57.42</v>
      </c>
      <c r="O978" t="n">
        <v>29943.94</v>
      </c>
      <c r="P978" t="n">
        <v>62.38</v>
      </c>
      <c r="Q978" t="n">
        <v>203.58</v>
      </c>
      <c r="R978" t="n">
        <v>19.14</v>
      </c>
      <c r="S978" t="n">
        <v>13.05</v>
      </c>
      <c r="T978" t="n">
        <v>2731.37</v>
      </c>
      <c r="U978" t="n">
        <v>0.68</v>
      </c>
      <c r="V978" t="n">
        <v>0.89</v>
      </c>
      <c r="W978" t="n">
        <v>0.07000000000000001</v>
      </c>
      <c r="X978" t="n">
        <v>0.16</v>
      </c>
      <c r="Y978" t="n">
        <v>1</v>
      </c>
      <c r="Z978" t="n">
        <v>10</v>
      </c>
    </row>
    <row r="979">
      <c r="A979" t="n">
        <v>20</v>
      </c>
      <c r="B979" t="n">
        <v>120</v>
      </c>
      <c r="C979" t="inlineStr">
        <is>
          <t xml:space="preserve">CONCLUIDO	</t>
        </is>
      </c>
      <c r="D979" t="n">
        <v>13.6591</v>
      </c>
      <c r="E979" t="n">
        <v>7.32</v>
      </c>
      <c r="F979" t="n">
        <v>4.2</v>
      </c>
      <c r="G979" t="n">
        <v>28.01</v>
      </c>
      <c r="H979" t="n">
        <v>0.44</v>
      </c>
      <c r="I979" t="n">
        <v>9</v>
      </c>
      <c r="J979" t="n">
        <v>241.33</v>
      </c>
      <c r="K979" t="n">
        <v>57.72</v>
      </c>
      <c r="L979" t="n">
        <v>6</v>
      </c>
      <c r="M979" t="n">
        <v>7</v>
      </c>
      <c r="N979" t="n">
        <v>57.6</v>
      </c>
      <c r="O979" t="n">
        <v>29997.9</v>
      </c>
      <c r="P979" t="n">
        <v>62.39</v>
      </c>
      <c r="Q979" t="n">
        <v>203.6</v>
      </c>
      <c r="R979" t="n">
        <v>19.06</v>
      </c>
      <c r="S979" t="n">
        <v>13.05</v>
      </c>
      <c r="T979" t="n">
        <v>2689.05</v>
      </c>
      <c r="U979" t="n">
        <v>0.68</v>
      </c>
      <c r="V979" t="n">
        <v>0.89</v>
      </c>
      <c r="W979" t="n">
        <v>0.07000000000000001</v>
      </c>
      <c r="X979" t="n">
        <v>0.16</v>
      </c>
      <c r="Y979" t="n">
        <v>1</v>
      </c>
      <c r="Z979" t="n">
        <v>10</v>
      </c>
    </row>
    <row r="980">
      <c r="A980" t="n">
        <v>21</v>
      </c>
      <c r="B980" t="n">
        <v>120</v>
      </c>
      <c r="C980" t="inlineStr">
        <is>
          <t xml:space="preserve">CONCLUIDO	</t>
        </is>
      </c>
      <c r="D980" t="n">
        <v>13.6483</v>
      </c>
      <c r="E980" t="n">
        <v>7.33</v>
      </c>
      <c r="F980" t="n">
        <v>4.21</v>
      </c>
      <c r="G980" t="n">
        <v>28.05</v>
      </c>
      <c r="H980" t="n">
        <v>0.46</v>
      </c>
      <c r="I980" t="n">
        <v>9</v>
      </c>
      <c r="J980" t="n">
        <v>241.77</v>
      </c>
      <c r="K980" t="n">
        <v>57.72</v>
      </c>
      <c r="L980" t="n">
        <v>6.25</v>
      </c>
      <c r="M980" t="n">
        <v>7</v>
      </c>
      <c r="N980" t="n">
        <v>57.79</v>
      </c>
      <c r="O980" t="n">
        <v>30051.93</v>
      </c>
      <c r="P980" t="n">
        <v>62.31</v>
      </c>
      <c r="Q980" t="n">
        <v>203.56</v>
      </c>
      <c r="R980" t="n">
        <v>19.25</v>
      </c>
      <c r="S980" t="n">
        <v>13.05</v>
      </c>
      <c r="T980" t="n">
        <v>2785.96</v>
      </c>
      <c r="U980" t="n">
        <v>0.68</v>
      </c>
      <c r="V980" t="n">
        <v>0.89</v>
      </c>
      <c r="W980" t="n">
        <v>0.07000000000000001</v>
      </c>
      <c r="X980" t="n">
        <v>0.17</v>
      </c>
      <c r="Y980" t="n">
        <v>1</v>
      </c>
      <c r="Z980" t="n">
        <v>10</v>
      </c>
    </row>
    <row r="981">
      <c r="A981" t="n">
        <v>22</v>
      </c>
      <c r="B981" t="n">
        <v>120</v>
      </c>
      <c r="C981" t="inlineStr">
        <is>
          <t xml:space="preserve">CONCLUIDO	</t>
        </is>
      </c>
      <c r="D981" t="n">
        <v>13.7862</v>
      </c>
      <c r="E981" t="n">
        <v>7.25</v>
      </c>
      <c r="F981" t="n">
        <v>4.18</v>
      </c>
      <c r="G981" t="n">
        <v>31.35</v>
      </c>
      <c r="H981" t="n">
        <v>0.48</v>
      </c>
      <c r="I981" t="n">
        <v>8</v>
      </c>
      <c r="J981" t="n">
        <v>242.2</v>
      </c>
      <c r="K981" t="n">
        <v>57.72</v>
      </c>
      <c r="L981" t="n">
        <v>6.5</v>
      </c>
      <c r="M981" t="n">
        <v>6</v>
      </c>
      <c r="N981" t="n">
        <v>57.98</v>
      </c>
      <c r="O981" t="n">
        <v>30106.03</v>
      </c>
      <c r="P981" t="n">
        <v>61.76</v>
      </c>
      <c r="Q981" t="n">
        <v>203.57</v>
      </c>
      <c r="R981" t="n">
        <v>18.38</v>
      </c>
      <c r="S981" t="n">
        <v>13.05</v>
      </c>
      <c r="T981" t="n">
        <v>2357.37</v>
      </c>
      <c r="U981" t="n">
        <v>0.71</v>
      </c>
      <c r="V981" t="n">
        <v>0.89</v>
      </c>
      <c r="W981" t="n">
        <v>0.07000000000000001</v>
      </c>
      <c r="X981" t="n">
        <v>0.14</v>
      </c>
      <c r="Y981" t="n">
        <v>1</v>
      </c>
      <c r="Z981" t="n">
        <v>10</v>
      </c>
    </row>
    <row r="982">
      <c r="A982" t="n">
        <v>23</v>
      </c>
      <c r="B982" t="n">
        <v>120</v>
      </c>
      <c r="C982" t="inlineStr">
        <is>
          <t xml:space="preserve">CONCLUIDO	</t>
        </is>
      </c>
      <c r="D982" t="n">
        <v>13.7878</v>
      </c>
      <c r="E982" t="n">
        <v>7.25</v>
      </c>
      <c r="F982" t="n">
        <v>4.18</v>
      </c>
      <c r="G982" t="n">
        <v>31.35</v>
      </c>
      <c r="H982" t="n">
        <v>0.49</v>
      </c>
      <c r="I982" t="n">
        <v>8</v>
      </c>
      <c r="J982" t="n">
        <v>242.64</v>
      </c>
      <c r="K982" t="n">
        <v>57.72</v>
      </c>
      <c r="L982" t="n">
        <v>6.75</v>
      </c>
      <c r="M982" t="n">
        <v>6</v>
      </c>
      <c r="N982" t="n">
        <v>58.17</v>
      </c>
      <c r="O982" t="n">
        <v>30160.2</v>
      </c>
      <c r="P982" t="n">
        <v>61.53</v>
      </c>
      <c r="Q982" t="n">
        <v>203.57</v>
      </c>
      <c r="R982" t="n">
        <v>18.32</v>
      </c>
      <c r="S982" t="n">
        <v>13.05</v>
      </c>
      <c r="T982" t="n">
        <v>2327.39</v>
      </c>
      <c r="U982" t="n">
        <v>0.71</v>
      </c>
      <c r="V982" t="n">
        <v>0.89</v>
      </c>
      <c r="W982" t="n">
        <v>0.07000000000000001</v>
      </c>
      <c r="X982" t="n">
        <v>0.14</v>
      </c>
      <c r="Y982" t="n">
        <v>1</v>
      </c>
      <c r="Z982" t="n">
        <v>10</v>
      </c>
    </row>
    <row r="983">
      <c r="A983" t="n">
        <v>24</v>
      </c>
      <c r="B983" t="n">
        <v>120</v>
      </c>
      <c r="C983" t="inlineStr">
        <is>
          <t xml:space="preserve">CONCLUIDO	</t>
        </is>
      </c>
      <c r="D983" t="n">
        <v>13.7767</v>
      </c>
      <c r="E983" t="n">
        <v>7.26</v>
      </c>
      <c r="F983" t="n">
        <v>4.19</v>
      </c>
      <c r="G983" t="n">
        <v>31.39</v>
      </c>
      <c r="H983" t="n">
        <v>0.51</v>
      </c>
      <c r="I983" t="n">
        <v>8</v>
      </c>
      <c r="J983" t="n">
        <v>243.08</v>
      </c>
      <c r="K983" t="n">
        <v>57.72</v>
      </c>
      <c r="L983" t="n">
        <v>7</v>
      </c>
      <c r="M983" t="n">
        <v>6</v>
      </c>
      <c r="N983" t="n">
        <v>58.36</v>
      </c>
      <c r="O983" t="n">
        <v>30214.44</v>
      </c>
      <c r="P983" t="n">
        <v>61.4</v>
      </c>
      <c r="Q983" t="n">
        <v>203.56</v>
      </c>
      <c r="R983" t="n">
        <v>18.53</v>
      </c>
      <c r="S983" t="n">
        <v>13.05</v>
      </c>
      <c r="T983" t="n">
        <v>2431.86</v>
      </c>
      <c r="U983" t="n">
        <v>0.7</v>
      </c>
      <c r="V983" t="n">
        <v>0.89</v>
      </c>
      <c r="W983" t="n">
        <v>0.07000000000000001</v>
      </c>
      <c r="X983" t="n">
        <v>0.14</v>
      </c>
      <c r="Y983" t="n">
        <v>1</v>
      </c>
      <c r="Z983" t="n">
        <v>10</v>
      </c>
    </row>
    <row r="984">
      <c r="A984" t="n">
        <v>25</v>
      </c>
      <c r="B984" t="n">
        <v>120</v>
      </c>
      <c r="C984" t="inlineStr">
        <is>
          <t xml:space="preserve">CONCLUIDO	</t>
        </is>
      </c>
      <c r="D984" t="n">
        <v>13.9254</v>
      </c>
      <c r="E984" t="n">
        <v>7.18</v>
      </c>
      <c r="F984" t="n">
        <v>4.15</v>
      </c>
      <c r="G984" t="n">
        <v>35.6</v>
      </c>
      <c r="H984" t="n">
        <v>0.53</v>
      </c>
      <c r="I984" t="n">
        <v>7</v>
      </c>
      <c r="J984" t="n">
        <v>243.52</v>
      </c>
      <c r="K984" t="n">
        <v>57.72</v>
      </c>
      <c r="L984" t="n">
        <v>7.25</v>
      </c>
      <c r="M984" t="n">
        <v>5</v>
      </c>
      <c r="N984" t="n">
        <v>58.55</v>
      </c>
      <c r="O984" t="n">
        <v>30268.74</v>
      </c>
      <c r="P984" t="n">
        <v>60.64</v>
      </c>
      <c r="Q984" t="n">
        <v>203.58</v>
      </c>
      <c r="R984" t="n">
        <v>17.51</v>
      </c>
      <c r="S984" t="n">
        <v>13.05</v>
      </c>
      <c r="T984" t="n">
        <v>1924.7</v>
      </c>
      <c r="U984" t="n">
        <v>0.75</v>
      </c>
      <c r="V984" t="n">
        <v>0.9</v>
      </c>
      <c r="W984" t="n">
        <v>0.07000000000000001</v>
      </c>
      <c r="X984" t="n">
        <v>0.11</v>
      </c>
      <c r="Y984" t="n">
        <v>1</v>
      </c>
      <c r="Z984" t="n">
        <v>10</v>
      </c>
    </row>
    <row r="985">
      <c r="A985" t="n">
        <v>26</v>
      </c>
      <c r="B985" t="n">
        <v>120</v>
      </c>
      <c r="C985" t="inlineStr">
        <is>
          <t xml:space="preserve">CONCLUIDO	</t>
        </is>
      </c>
      <c r="D985" t="n">
        <v>13.9752</v>
      </c>
      <c r="E985" t="n">
        <v>7.16</v>
      </c>
      <c r="F985" t="n">
        <v>4.13</v>
      </c>
      <c r="G985" t="n">
        <v>35.38</v>
      </c>
      <c r="H985" t="n">
        <v>0.55</v>
      </c>
      <c r="I985" t="n">
        <v>7</v>
      </c>
      <c r="J985" t="n">
        <v>243.96</v>
      </c>
      <c r="K985" t="n">
        <v>57.72</v>
      </c>
      <c r="L985" t="n">
        <v>7.5</v>
      </c>
      <c r="M985" t="n">
        <v>5</v>
      </c>
      <c r="N985" t="n">
        <v>58.74</v>
      </c>
      <c r="O985" t="n">
        <v>30323.11</v>
      </c>
      <c r="P985" t="n">
        <v>60.23</v>
      </c>
      <c r="Q985" t="n">
        <v>203.58</v>
      </c>
      <c r="R985" t="n">
        <v>16.67</v>
      </c>
      <c r="S985" t="n">
        <v>13.05</v>
      </c>
      <c r="T985" t="n">
        <v>1505.89</v>
      </c>
      <c r="U985" t="n">
        <v>0.78</v>
      </c>
      <c r="V985" t="n">
        <v>0.91</v>
      </c>
      <c r="W985" t="n">
        <v>0.06</v>
      </c>
      <c r="X985" t="n">
        <v>0.09</v>
      </c>
      <c r="Y985" t="n">
        <v>1</v>
      </c>
      <c r="Z985" t="n">
        <v>10</v>
      </c>
    </row>
    <row r="986">
      <c r="A986" t="n">
        <v>27</v>
      </c>
      <c r="B986" t="n">
        <v>120</v>
      </c>
      <c r="C986" t="inlineStr">
        <is>
          <t xml:space="preserve">CONCLUIDO	</t>
        </is>
      </c>
      <c r="D986" t="n">
        <v>13.927</v>
      </c>
      <c r="E986" t="n">
        <v>7.18</v>
      </c>
      <c r="F986" t="n">
        <v>4.15</v>
      </c>
      <c r="G986" t="n">
        <v>35.59</v>
      </c>
      <c r="H986" t="n">
        <v>0.5600000000000001</v>
      </c>
      <c r="I986" t="n">
        <v>7</v>
      </c>
      <c r="J986" t="n">
        <v>244.41</v>
      </c>
      <c r="K986" t="n">
        <v>57.72</v>
      </c>
      <c r="L986" t="n">
        <v>7.75</v>
      </c>
      <c r="M986" t="n">
        <v>5</v>
      </c>
      <c r="N986" t="n">
        <v>58.93</v>
      </c>
      <c r="O986" t="n">
        <v>30377.55</v>
      </c>
      <c r="P986" t="n">
        <v>60.56</v>
      </c>
      <c r="Q986" t="n">
        <v>203.56</v>
      </c>
      <c r="R986" t="n">
        <v>17.62</v>
      </c>
      <c r="S986" t="n">
        <v>13.05</v>
      </c>
      <c r="T986" t="n">
        <v>1977.76</v>
      </c>
      <c r="U986" t="n">
        <v>0.74</v>
      </c>
      <c r="V986" t="n">
        <v>0.9</v>
      </c>
      <c r="W986" t="n">
        <v>0.06</v>
      </c>
      <c r="X986" t="n">
        <v>0.11</v>
      </c>
      <c r="Y986" t="n">
        <v>1</v>
      </c>
      <c r="Z986" t="n">
        <v>10</v>
      </c>
    </row>
    <row r="987">
      <c r="A987" t="n">
        <v>28</v>
      </c>
      <c r="B987" t="n">
        <v>120</v>
      </c>
      <c r="C987" t="inlineStr">
        <is>
          <t xml:space="preserve">CONCLUIDO	</t>
        </is>
      </c>
      <c r="D987" t="n">
        <v>13.8975</v>
      </c>
      <c r="E987" t="n">
        <v>7.2</v>
      </c>
      <c r="F987" t="n">
        <v>4.17</v>
      </c>
      <c r="G987" t="n">
        <v>35.72</v>
      </c>
      <c r="H987" t="n">
        <v>0.58</v>
      </c>
      <c r="I987" t="n">
        <v>7</v>
      </c>
      <c r="J987" t="n">
        <v>244.85</v>
      </c>
      <c r="K987" t="n">
        <v>57.72</v>
      </c>
      <c r="L987" t="n">
        <v>8</v>
      </c>
      <c r="M987" t="n">
        <v>5</v>
      </c>
      <c r="N987" t="n">
        <v>59.12</v>
      </c>
      <c r="O987" t="n">
        <v>30432.06</v>
      </c>
      <c r="P987" t="n">
        <v>60.7</v>
      </c>
      <c r="Q987" t="n">
        <v>203.56</v>
      </c>
      <c r="R987" t="n">
        <v>18.02</v>
      </c>
      <c r="S987" t="n">
        <v>13.05</v>
      </c>
      <c r="T987" t="n">
        <v>2182.21</v>
      </c>
      <c r="U987" t="n">
        <v>0.72</v>
      </c>
      <c r="V987" t="n">
        <v>0.9</v>
      </c>
      <c r="W987" t="n">
        <v>0.07000000000000001</v>
      </c>
      <c r="X987" t="n">
        <v>0.13</v>
      </c>
      <c r="Y987" t="n">
        <v>1</v>
      </c>
      <c r="Z987" t="n">
        <v>10</v>
      </c>
    </row>
    <row r="988">
      <c r="A988" t="n">
        <v>29</v>
      </c>
      <c r="B988" t="n">
        <v>120</v>
      </c>
      <c r="C988" t="inlineStr">
        <is>
          <t xml:space="preserve">CONCLUIDO	</t>
        </is>
      </c>
      <c r="D988" t="n">
        <v>13.9082</v>
      </c>
      <c r="E988" t="n">
        <v>7.19</v>
      </c>
      <c r="F988" t="n">
        <v>4.16</v>
      </c>
      <c r="G988" t="n">
        <v>35.68</v>
      </c>
      <c r="H988" t="n">
        <v>0.6</v>
      </c>
      <c r="I988" t="n">
        <v>7</v>
      </c>
      <c r="J988" t="n">
        <v>245.29</v>
      </c>
      <c r="K988" t="n">
        <v>57.72</v>
      </c>
      <c r="L988" t="n">
        <v>8.25</v>
      </c>
      <c r="M988" t="n">
        <v>5</v>
      </c>
      <c r="N988" t="n">
        <v>59.32</v>
      </c>
      <c r="O988" t="n">
        <v>30486.64</v>
      </c>
      <c r="P988" t="n">
        <v>60.32</v>
      </c>
      <c r="Q988" t="n">
        <v>203.56</v>
      </c>
      <c r="R988" t="n">
        <v>17.89</v>
      </c>
      <c r="S988" t="n">
        <v>13.05</v>
      </c>
      <c r="T988" t="n">
        <v>2115.05</v>
      </c>
      <c r="U988" t="n">
        <v>0.73</v>
      </c>
      <c r="V988" t="n">
        <v>0.9</v>
      </c>
      <c r="W988" t="n">
        <v>0.06</v>
      </c>
      <c r="X988" t="n">
        <v>0.12</v>
      </c>
      <c r="Y988" t="n">
        <v>1</v>
      </c>
      <c r="Z988" t="n">
        <v>10</v>
      </c>
    </row>
    <row r="989">
      <c r="A989" t="n">
        <v>30</v>
      </c>
      <c r="B989" t="n">
        <v>120</v>
      </c>
      <c r="C989" t="inlineStr">
        <is>
          <t xml:space="preserve">CONCLUIDO	</t>
        </is>
      </c>
      <c r="D989" t="n">
        <v>13.8969</v>
      </c>
      <c r="E989" t="n">
        <v>7.2</v>
      </c>
      <c r="F989" t="n">
        <v>4.17</v>
      </c>
      <c r="G989" t="n">
        <v>35.73</v>
      </c>
      <c r="H989" t="n">
        <v>0.62</v>
      </c>
      <c r="I989" t="n">
        <v>7</v>
      </c>
      <c r="J989" t="n">
        <v>245.73</v>
      </c>
      <c r="K989" t="n">
        <v>57.72</v>
      </c>
      <c r="L989" t="n">
        <v>8.5</v>
      </c>
      <c r="M989" t="n">
        <v>5</v>
      </c>
      <c r="N989" t="n">
        <v>59.51</v>
      </c>
      <c r="O989" t="n">
        <v>30541.29</v>
      </c>
      <c r="P989" t="n">
        <v>60.13</v>
      </c>
      <c r="Q989" t="n">
        <v>203.56</v>
      </c>
      <c r="R989" t="n">
        <v>17.99</v>
      </c>
      <c r="S989" t="n">
        <v>13.05</v>
      </c>
      <c r="T989" t="n">
        <v>2167.48</v>
      </c>
      <c r="U989" t="n">
        <v>0.73</v>
      </c>
      <c r="V989" t="n">
        <v>0.9</v>
      </c>
      <c r="W989" t="n">
        <v>0.07000000000000001</v>
      </c>
      <c r="X989" t="n">
        <v>0.13</v>
      </c>
      <c r="Y989" t="n">
        <v>1</v>
      </c>
      <c r="Z989" t="n">
        <v>10</v>
      </c>
    </row>
    <row r="990">
      <c r="A990" t="n">
        <v>31</v>
      </c>
      <c r="B990" t="n">
        <v>120</v>
      </c>
      <c r="C990" t="inlineStr">
        <is>
          <t xml:space="preserve">CONCLUIDO	</t>
        </is>
      </c>
      <c r="D990" t="n">
        <v>14.0406</v>
      </c>
      <c r="E990" t="n">
        <v>7.12</v>
      </c>
      <c r="F990" t="n">
        <v>4.14</v>
      </c>
      <c r="G990" t="n">
        <v>41.4</v>
      </c>
      <c r="H990" t="n">
        <v>0.63</v>
      </c>
      <c r="I990" t="n">
        <v>6</v>
      </c>
      <c r="J990" t="n">
        <v>246.18</v>
      </c>
      <c r="K990" t="n">
        <v>57.72</v>
      </c>
      <c r="L990" t="n">
        <v>8.75</v>
      </c>
      <c r="M990" t="n">
        <v>4</v>
      </c>
      <c r="N990" t="n">
        <v>59.7</v>
      </c>
      <c r="O990" t="n">
        <v>30596.01</v>
      </c>
      <c r="P990" t="n">
        <v>59.58</v>
      </c>
      <c r="Q990" t="n">
        <v>203.56</v>
      </c>
      <c r="R990" t="n">
        <v>17.12</v>
      </c>
      <c r="S990" t="n">
        <v>13.05</v>
      </c>
      <c r="T990" t="n">
        <v>1734</v>
      </c>
      <c r="U990" t="n">
        <v>0.76</v>
      </c>
      <c r="V990" t="n">
        <v>0.9</v>
      </c>
      <c r="W990" t="n">
        <v>0.06</v>
      </c>
      <c r="X990" t="n">
        <v>0.1</v>
      </c>
      <c r="Y990" t="n">
        <v>1</v>
      </c>
      <c r="Z990" t="n">
        <v>10</v>
      </c>
    </row>
    <row r="991">
      <c r="A991" t="n">
        <v>32</v>
      </c>
      <c r="B991" t="n">
        <v>120</v>
      </c>
      <c r="C991" t="inlineStr">
        <is>
          <t xml:space="preserve">CONCLUIDO	</t>
        </is>
      </c>
      <c r="D991" t="n">
        <v>14.0367</v>
      </c>
      <c r="E991" t="n">
        <v>7.12</v>
      </c>
      <c r="F991" t="n">
        <v>4.14</v>
      </c>
      <c r="G991" t="n">
        <v>41.42</v>
      </c>
      <c r="H991" t="n">
        <v>0.65</v>
      </c>
      <c r="I991" t="n">
        <v>6</v>
      </c>
      <c r="J991" t="n">
        <v>246.62</v>
      </c>
      <c r="K991" t="n">
        <v>57.72</v>
      </c>
      <c r="L991" t="n">
        <v>9</v>
      </c>
      <c r="M991" t="n">
        <v>4</v>
      </c>
      <c r="N991" t="n">
        <v>59.9</v>
      </c>
      <c r="O991" t="n">
        <v>30650.8</v>
      </c>
      <c r="P991" t="n">
        <v>59.68</v>
      </c>
      <c r="Q991" t="n">
        <v>203.56</v>
      </c>
      <c r="R991" t="n">
        <v>17.19</v>
      </c>
      <c r="S991" t="n">
        <v>13.05</v>
      </c>
      <c r="T991" t="n">
        <v>1770.84</v>
      </c>
      <c r="U991" t="n">
        <v>0.76</v>
      </c>
      <c r="V991" t="n">
        <v>0.9</v>
      </c>
      <c r="W991" t="n">
        <v>0.06</v>
      </c>
      <c r="X991" t="n">
        <v>0.1</v>
      </c>
      <c r="Y991" t="n">
        <v>1</v>
      </c>
      <c r="Z991" t="n">
        <v>10</v>
      </c>
    </row>
    <row r="992">
      <c r="A992" t="n">
        <v>33</v>
      </c>
      <c r="B992" t="n">
        <v>120</v>
      </c>
      <c r="C992" t="inlineStr">
        <is>
          <t xml:space="preserve">CONCLUIDO	</t>
        </is>
      </c>
      <c r="D992" t="n">
        <v>14.0417</v>
      </c>
      <c r="E992" t="n">
        <v>7.12</v>
      </c>
      <c r="F992" t="n">
        <v>4.14</v>
      </c>
      <c r="G992" t="n">
        <v>41.39</v>
      </c>
      <c r="H992" t="n">
        <v>0.67</v>
      </c>
      <c r="I992" t="n">
        <v>6</v>
      </c>
      <c r="J992" t="n">
        <v>247.07</v>
      </c>
      <c r="K992" t="n">
        <v>57.72</v>
      </c>
      <c r="L992" t="n">
        <v>9.25</v>
      </c>
      <c r="M992" t="n">
        <v>4</v>
      </c>
      <c r="N992" t="n">
        <v>60.09</v>
      </c>
      <c r="O992" t="n">
        <v>30705.66</v>
      </c>
      <c r="P992" t="n">
        <v>59.58</v>
      </c>
      <c r="Q992" t="n">
        <v>203.56</v>
      </c>
      <c r="R992" t="n">
        <v>17.09</v>
      </c>
      <c r="S992" t="n">
        <v>13.05</v>
      </c>
      <c r="T992" t="n">
        <v>1721.66</v>
      </c>
      <c r="U992" t="n">
        <v>0.76</v>
      </c>
      <c r="V992" t="n">
        <v>0.9</v>
      </c>
      <c r="W992" t="n">
        <v>0.06</v>
      </c>
      <c r="X992" t="n">
        <v>0.1</v>
      </c>
      <c r="Y992" t="n">
        <v>1</v>
      </c>
      <c r="Z992" t="n">
        <v>10</v>
      </c>
    </row>
    <row r="993">
      <c r="A993" t="n">
        <v>34</v>
      </c>
      <c r="B993" t="n">
        <v>120</v>
      </c>
      <c r="C993" t="inlineStr">
        <is>
          <t xml:space="preserve">CONCLUIDO	</t>
        </is>
      </c>
      <c r="D993" t="n">
        <v>14.0466</v>
      </c>
      <c r="E993" t="n">
        <v>7.12</v>
      </c>
      <c r="F993" t="n">
        <v>4.14</v>
      </c>
      <c r="G993" t="n">
        <v>41.37</v>
      </c>
      <c r="H993" t="n">
        <v>0.68</v>
      </c>
      <c r="I993" t="n">
        <v>6</v>
      </c>
      <c r="J993" t="n">
        <v>247.51</v>
      </c>
      <c r="K993" t="n">
        <v>57.72</v>
      </c>
      <c r="L993" t="n">
        <v>9.5</v>
      </c>
      <c r="M993" t="n">
        <v>4</v>
      </c>
      <c r="N993" t="n">
        <v>60.29</v>
      </c>
      <c r="O993" t="n">
        <v>30760.6</v>
      </c>
      <c r="P993" t="n">
        <v>59.52</v>
      </c>
      <c r="Q993" t="n">
        <v>203.56</v>
      </c>
      <c r="R993" t="n">
        <v>16.95</v>
      </c>
      <c r="S993" t="n">
        <v>13.05</v>
      </c>
      <c r="T993" t="n">
        <v>1649.76</v>
      </c>
      <c r="U993" t="n">
        <v>0.77</v>
      </c>
      <c r="V993" t="n">
        <v>0.9</v>
      </c>
      <c r="W993" t="n">
        <v>0.07000000000000001</v>
      </c>
      <c r="X993" t="n">
        <v>0.1</v>
      </c>
      <c r="Y993" t="n">
        <v>1</v>
      </c>
      <c r="Z993" t="n">
        <v>10</v>
      </c>
    </row>
    <row r="994">
      <c r="A994" t="n">
        <v>35</v>
      </c>
      <c r="B994" t="n">
        <v>120</v>
      </c>
      <c r="C994" t="inlineStr">
        <is>
          <t xml:space="preserve">CONCLUIDO	</t>
        </is>
      </c>
      <c r="D994" t="n">
        <v>14.0812</v>
      </c>
      <c r="E994" t="n">
        <v>7.1</v>
      </c>
      <c r="F994" t="n">
        <v>4.12</v>
      </c>
      <c r="G994" t="n">
        <v>41.19</v>
      </c>
      <c r="H994" t="n">
        <v>0.7</v>
      </c>
      <c r="I994" t="n">
        <v>6</v>
      </c>
      <c r="J994" t="n">
        <v>247.96</v>
      </c>
      <c r="K994" t="n">
        <v>57.72</v>
      </c>
      <c r="L994" t="n">
        <v>9.75</v>
      </c>
      <c r="M994" t="n">
        <v>4</v>
      </c>
      <c r="N994" t="n">
        <v>60.48</v>
      </c>
      <c r="O994" t="n">
        <v>30815.6</v>
      </c>
      <c r="P994" t="n">
        <v>59</v>
      </c>
      <c r="Q994" t="n">
        <v>203.56</v>
      </c>
      <c r="R994" t="n">
        <v>16.41</v>
      </c>
      <c r="S994" t="n">
        <v>13.05</v>
      </c>
      <c r="T994" t="n">
        <v>1381.21</v>
      </c>
      <c r="U994" t="n">
        <v>0.8</v>
      </c>
      <c r="V994" t="n">
        <v>0.91</v>
      </c>
      <c r="W994" t="n">
        <v>0.06</v>
      </c>
      <c r="X994" t="n">
        <v>0.08</v>
      </c>
      <c r="Y994" t="n">
        <v>1</v>
      </c>
      <c r="Z994" t="n">
        <v>10</v>
      </c>
    </row>
    <row r="995">
      <c r="A995" t="n">
        <v>36</v>
      </c>
      <c r="B995" t="n">
        <v>120</v>
      </c>
      <c r="C995" t="inlineStr">
        <is>
          <t xml:space="preserve">CONCLUIDO	</t>
        </is>
      </c>
      <c r="D995" t="n">
        <v>14.0543</v>
      </c>
      <c r="E995" t="n">
        <v>7.12</v>
      </c>
      <c r="F995" t="n">
        <v>4.13</v>
      </c>
      <c r="G995" t="n">
        <v>41.33</v>
      </c>
      <c r="H995" t="n">
        <v>0.72</v>
      </c>
      <c r="I995" t="n">
        <v>6</v>
      </c>
      <c r="J995" t="n">
        <v>248.4</v>
      </c>
      <c r="K995" t="n">
        <v>57.72</v>
      </c>
      <c r="L995" t="n">
        <v>10</v>
      </c>
      <c r="M995" t="n">
        <v>4</v>
      </c>
      <c r="N995" t="n">
        <v>60.68</v>
      </c>
      <c r="O995" t="n">
        <v>30870.67</v>
      </c>
      <c r="P995" t="n">
        <v>58.91</v>
      </c>
      <c r="Q995" t="n">
        <v>203.56</v>
      </c>
      <c r="R995" t="n">
        <v>16.97</v>
      </c>
      <c r="S995" t="n">
        <v>13.05</v>
      </c>
      <c r="T995" t="n">
        <v>1661.28</v>
      </c>
      <c r="U995" t="n">
        <v>0.77</v>
      </c>
      <c r="V995" t="n">
        <v>0.9</v>
      </c>
      <c r="W995" t="n">
        <v>0.06</v>
      </c>
      <c r="X995" t="n">
        <v>0.09</v>
      </c>
      <c r="Y995" t="n">
        <v>1</v>
      </c>
      <c r="Z995" t="n">
        <v>10</v>
      </c>
    </row>
    <row r="996">
      <c r="A996" t="n">
        <v>37</v>
      </c>
      <c r="B996" t="n">
        <v>120</v>
      </c>
      <c r="C996" t="inlineStr">
        <is>
          <t xml:space="preserve">CONCLUIDO	</t>
        </is>
      </c>
      <c r="D996" t="n">
        <v>14.0209</v>
      </c>
      <c r="E996" t="n">
        <v>7.13</v>
      </c>
      <c r="F996" t="n">
        <v>4.15</v>
      </c>
      <c r="G996" t="n">
        <v>41.5</v>
      </c>
      <c r="H996" t="n">
        <v>0.73</v>
      </c>
      <c r="I996" t="n">
        <v>6</v>
      </c>
      <c r="J996" t="n">
        <v>248.85</v>
      </c>
      <c r="K996" t="n">
        <v>57.72</v>
      </c>
      <c r="L996" t="n">
        <v>10.25</v>
      </c>
      <c r="M996" t="n">
        <v>4</v>
      </c>
      <c r="N996" t="n">
        <v>60.88</v>
      </c>
      <c r="O996" t="n">
        <v>30925.82</v>
      </c>
      <c r="P996" t="n">
        <v>58.93</v>
      </c>
      <c r="Q996" t="n">
        <v>203.56</v>
      </c>
      <c r="R996" t="n">
        <v>17.48</v>
      </c>
      <c r="S996" t="n">
        <v>13.05</v>
      </c>
      <c r="T996" t="n">
        <v>1917.21</v>
      </c>
      <c r="U996" t="n">
        <v>0.75</v>
      </c>
      <c r="V996" t="n">
        <v>0.9</v>
      </c>
      <c r="W996" t="n">
        <v>0.06</v>
      </c>
      <c r="X996" t="n">
        <v>0.11</v>
      </c>
      <c r="Y996" t="n">
        <v>1</v>
      </c>
      <c r="Z996" t="n">
        <v>10</v>
      </c>
    </row>
    <row r="997">
      <c r="A997" t="n">
        <v>38</v>
      </c>
      <c r="B997" t="n">
        <v>120</v>
      </c>
      <c r="C997" t="inlineStr">
        <is>
          <t xml:space="preserve">CONCLUIDO	</t>
        </is>
      </c>
      <c r="D997" t="n">
        <v>14.1716</v>
      </c>
      <c r="E997" t="n">
        <v>7.06</v>
      </c>
      <c r="F997" t="n">
        <v>4.12</v>
      </c>
      <c r="G997" t="n">
        <v>49.44</v>
      </c>
      <c r="H997" t="n">
        <v>0.75</v>
      </c>
      <c r="I997" t="n">
        <v>5</v>
      </c>
      <c r="J997" t="n">
        <v>249.3</v>
      </c>
      <c r="K997" t="n">
        <v>57.72</v>
      </c>
      <c r="L997" t="n">
        <v>10.5</v>
      </c>
      <c r="M997" t="n">
        <v>3</v>
      </c>
      <c r="N997" t="n">
        <v>61.07</v>
      </c>
      <c r="O997" t="n">
        <v>30981.04</v>
      </c>
      <c r="P997" t="n">
        <v>58.23</v>
      </c>
      <c r="Q997" t="n">
        <v>203.6</v>
      </c>
      <c r="R997" t="n">
        <v>16.44</v>
      </c>
      <c r="S997" t="n">
        <v>13.05</v>
      </c>
      <c r="T997" t="n">
        <v>1398.14</v>
      </c>
      <c r="U997" t="n">
        <v>0.79</v>
      </c>
      <c r="V997" t="n">
        <v>0.91</v>
      </c>
      <c r="W997" t="n">
        <v>0.06</v>
      </c>
      <c r="X997" t="n">
        <v>0.08</v>
      </c>
      <c r="Y997" t="n">
        <v>1</v>
      </c>
      <c r="Z997" t="n">
        <v>10</v>
      </c>
    </row>
    <row r="998">
      <c r="A998" t="n">
        <v>39</v>
      </c>
      <c r="B998" t="n">
        <v>120</v>
      </c>
      <c r="C998" t="inlineStr">
        <is>
          <t xml:space="preserve">CONCLUIDO	</t>
        </is>
      </c>
      <c r="D998" t="n">
        <v>14.1749</v>
      </c>
      <c r="E998" t="n">
        <v>7.05</v>
      </c>
      <c r="F998" t="n">
        <v>4.12</v>
      </c>
      <c r="G998" t="n">
        <v>49.42</v>
      </c>
      <c r="H998" t="n">
        <v>0.77</v>
      </c>
      <c r="I998" t="n">
        <v>5</v>
      </c>
      <c r="J998" t="n">
        <v>249.75</v>
      </c>
      <c r="K998" t="n">
        <v>57.72</v>
      </c>
      <c r="L998" t="n">
        <v>10.75</v>
      </c>
      <c r="M998" t="n">
        <v>3</v>
      </c>
      <c r="N998" t="n">
        <v>61.27</v>
      </c>
      <c r="O998" t="n">
        <v>31036.33</v>
      </c>
      <c r="P998" t="n">
        <v>58.18</v>
      </c>
      <c r="Q998" t="n">
        <v>203.56</v>
      </c>
      <c r="R998" t="n">
        <v>16.48</v>
      </c>
      <c r="S998" t="n">
        <v>13.05</v>
      </c>
      <c r="T998" t="n">
        <v>1417.77</v>
      </c>
      <c r="U998" t="n">
        <v>0.79</v>
      </c>
      <c r="V998" t="n">
        <v>0.91</v>
      </c>
      <c r="W998" t="n">
        <v>0.06</v>
      </c>
      <c r="X998" t="n">
        <v>0.08</v>
      </c>
      <c r="Y998" t="n">
        <v>1</v>
      </c>
      <c r="Z998" t="n">
        <v>10</v>
      </c>
    </row>
    <row r="999">
      <c r="A999" t="n">
        <v>40</v>
      </c>
      <c r="B999" t="n">
        <v>120</v>
      </c>
      <c r="C999" t="inlineStr">
        <is>
          <t xml:space="preserve">CONCLUIDO	</t>
        </is>
      </c>
      <c r="D999" t="n">
        <v>14.1626</v>
      </c>
      <c r="E999" t="n">
        <v>7.06</v>
      </c>
      <c r="F999" t="n">
        <v>4.12</v>
      </c>
      <c r="G999" t="n">
        <v>49.49</v>
      </c>
      <c r="H999" t="n">
        <v>0.78</v>
      </c>
      <c r="I999" t="n">
        <v>5</v>
      </c>
      <c r="J999" t="n">
        <v>250.2</v>
      </c>
      <c r="K999" t="n">
        <v>57.72</v>
      </c>
      <c r="L999" t="n">
        <v>11</v>
      </c>
      <c r="M999" t="n">
        <v>3</v>
      </c>
      <c r="N999" t="n">
        <v>61.47</v>
      </c>
      <c r="O999" t="n">
        <v>31091.69</v>
      </c>
      <c r="P999" t="n">
        <v>58.47</v>
      </c>
      <c r="Q999" t="n">
        <v>203.6</v>
      </c>
      <c r="R999" t="n">
        <v>16.6</v>
      </c>
      <c r="S999" t="n">
        <v>13.05</v>
      </c>
      <c r="T999" t="n">
        <v>1480.3</v>
      </c>
      <c r="U999" t="n">
        <v>0.79</v>
      </c>
      <c r="V999" t="n">
        <v>0.91</v>
      </c>
      <c r="W999" t="n">
        <v>0.06</v>
      </c>
      <c r="X999" t="n">
        <v>0.08</v>
      </c>
      <c r="Y999" t="n">
        <v>1</v>
      </c>
      <c r="Z999" t="n">
        <v>10</v>
      </c>
    </row>
    <row r="1000">
      <c r="A1000" t="n">
        <v>41</v>
      </c>
      <c r="B1000" t="n">
        <v>120</v>
      </c>
      <c r="C1000" t="inlineStr">
        <is>
          <t xml:space="preserve">CONCLUIDO	</t>
        </is>
      </c>
      <c r="D1000" t="n">
        <v>14.1783</v>
      </c>
      <c r="E1000" t="n">
        <v>7.05</v>
      </c>
      <c r="F1000" t="n">
        <v>4.12</v>
      </c>
      <c r="G1000" t="n">
        <v>49.4</v>
      </c>
      <c r="H1000" t="n">
        <v>0.8</v>
      </c>
      <c r="I1000" t="n">
        <v>5</v>
      </c>
      <c r="J1000" t="n">
        <v>250.65</v>
      </c>
      <c r="K1000" t="n">
        <v>57.72</v>
      </c>
      <c r="L1000" t="n">
        <v>11.25</v>
      </c>
      <c r="M1000" t="n">
        <v>3</v>
      </c>
      <c r="N1000" t="n">
        <v>61.67</v>
      </c>
      <c r="O1000" t="n">
        <v>31147.12</v>
      </c>
      <c r="P1000" t="n">
        <v>58.31</v>
      </c>
      <c r="Q1000" t="n">
        <v>203.59</v>
      </c>
      <c r="R1000" t="n">
        <v>16.34</v>
      </c>
      <c r="S1000" t="n">
        <v>13.05</v>
      </c>
      <c r="T1000" t="n">
        <v>1350.66</v>
      </c>
      <c r="U1000" t="n">
        <v>0.8</v>
      </c>
      <c r="V1000" t="n">
        <v>0.91</v>
      </c>
      <c r="W1000" t="n">
        <v>0.06</v>
      </c>
      <c r="X1000" t="n">
        <v>0.08</v>
      </c>
      <c r="Y1000" t="n">
        <v>1</v>
      </c>
      <c r="Z1000" t="n">
        <v>10</v>
      </c>
    </row>
    <row r="1001">
      <c r="A1001" t="n">
        <v>42</v>
      </c>
      <c r="B1001" t="n">
        <v>120</v>
      </c>
      <c r="C1001" t="inlineStr">
        <is>
          <t xml:space="preserve">CONCLUIDO	</t>
        </is>
      </c>
      <c r="D1001" t="n">
        <v>14.176</v>
      </c>
      <c r="E1001" t="n">
        <v>7.05</v>
      </c>
      <c r="F1001" t="n">
        <v>4.12</v>
      </c>
      <c r="G1001" t="n">
        <v>49.41</v>
      </c>
      <c r="H1001" t="n">
        <v>0.8100000000000001</v>
      </c>
      <c r="I1001" t="n">
        <v>5</v>
      </c>
      <c r="J1001" t="n">
        <v>251.1</v>
      </c>
      <c r="K1001" t="n">
        <v>57.72</v>
      </c>
      <c r="L1001" t="n">
        <v>11.5</v>
      </c>
      <c r="M1001" t="n">
        <v>3</v>
      </c>
      <c r="N1001" t="n">
        <v>61.87</v>
      </c>
      <c r="O1001" t="n">
        <v>31202.63</v>
      </c>
      <c r="P1001" t="n">
        <v>58.28</v>
      </c>
      <c r="Q1001" t="n">
        <v>203.56</v>
      </c>
      <c r="R1001" t="n">
        <v>16.39</v>
      </c>
      <c r="S1001" t="n">
        <v>13.05</v>
      </c>
      <c r="T1001" t="n">
        <v>1376.75</v>
      </c>
      <c r="U1001" t="n">
        <v>0.8</v>
      </c>
      <c r="V1001" t="n">
        <v>0.91</v>
      </c>
      <c r="W1001" t="n">
        <v>0.06</v>
      </c>
      <c r="X1001" t="n">
        <v>0.08</v>
      </c>
      <c r="Y1001" t="n">
        <v>1</v>
      </c>
      <c r="Z1001" t="n">
        <v>10</v>
      </c>
    </row>
    <row r="1002">
      <c r="A1002" t="n">
        <v>43</v>
      </c>
      <c r="B1002" t="n">
        <v>120</v>
      </c>
      <c r="C1002" t="inlineStr">
        <is>
          <t xml:space="preserve">CONCLUIDO	</t>
        </is>
      </c>
      <c r="D1002" t="n">
        <v>14.1928</v>
      </c>
      <c r="E1002" t="n">
        <v>7.05</v>
      </c>
      <c r="F1002" t="n">
        <v>4.11</v>
      </c>
      <c r="G1002" t="n">
        <v>49.31</v>
      </c>
      <c r="H1002" t="n">
        <v>0.83</v>
      </c>
      <c r="I1002" t="n">
        <v>5</v>
      </c>
      <c r="J1002" t="n">
        <v>251.55</v>
      </c>
      <c r="K1002" t="n">
        <v>57.72</v>
      </c>
      <c r="L1002" t="n">
        <v>11.75</v>
      </c>
      <c r="M1002" t="n">
        <v>3</v>
      </c>
      <c r="N1002" t="n">
        <v>62.07</v>
      </c>
      <c r="O1002" t="n">
        <v>31258.21</v>
      </c>
      <c r="P1002" t="n">
        <v>58.03</v>
      </c>
      <c r="Q1002" t="n">
        <v>203.56</v>
      </c>
      <c r="R1002" t="n">
        <v>16.03</v>
      </c>
      <c r="S1002" t="n">
        <v>13.05</v>
      </c>
      <c r="T1002" t="n">
        <v>1193.82</v>
      </c>
      <c r="U1002" t="n">
        <v>0.8100000000000001</v>
      </c>
      <c r="V1002" t="n">
        <v>0.91</v>
      </c>
      <c r="W1002" t="n">
        <v>0.06</v>
      </c>
      <c r="X1002" t="n">
        <v>0.07000000000000001</v>
      </c>
      <c r="Y1002" t="n">
        <v>1</v>
      </c>
      <c r="Z1002" t="n">
        <v>10</v>
      </c>
    </row>
    <row r="1003">
      <c r="A1003" t="n">
        <v>44</v>
      </c>
      <c r="B1003" t="n">
        <v>120</v>
      </c>
      <c r="C1003" t="inlineStr">
        <is>
          <t xml:space="preserve">CONCLUIDO	</t>
        </is>
      </c>
      <c r="D1003" t="n">
        <v>14.204</v>
      </c>
      <c r="E1003" t="n">
        <v>7.04</v>
      </c>
      <c r="F1003" t="n">
        <v>4.1</v>
      </c>
      <c r="G1003" t="n">
        <v>49.24</v>
      </c>
      <c r="H1003" t="n">
        <v>0.85</v>
      </c>
      <c r="I1003" t="n">
        <v>5</v>
      </c>
      <c r="J1003" t="n">
        <v>252</v>
      </c>
      <c r="K1003" t="n">
        <v>57.72</v>
      </c>
      <c r="L1003" t="n">
        <v>12</v>
      </c>
      <c r="M1003" t="n">
        <v>3</v>
      </c>
      <c r="N1003" t="n">
        <v>62.27</v>
      </c>
      <c r="O1003" t="n">
        <v>31313.87</v>
      </c>
      <c r="P1003" t="n">
        <v>57.81</v>
      </c>
      <c r="Q1003" t="n">
        <v>203.56</v>
      </c>
      <c r="R1003" t="n">
        <v>15.99</v>
      </c>
      <c r="S1003" t="n">
        <v>13.05</v>
      </c>
      <c r="T1003" t="n">
        <v>1175.77</v>
      </c>
      <c r="U1003" t="n">
        <v>0.82</v>
      </c>
      <c r="V1003" t="n">
        <v>0.91</v>
      </c>
      <c r="W1003" t="n">
        <v>0.06</v>
      </c>
      <c r="X1003" t="n">
        <v>0.06</v>
      </c>
      <c r="Y1003" t="n">
        <v>1</v>
      </c>
      <c r="Z1003" t="n">
        <v>10</v>
      </c>
    </row>
    <row r="1004">
      <c r="A1004" t="n">
        <v>45</v>
      </c>
      <c r="B1004" t="n">
        <v>120</v>
      </c>
      <c r="C1004" t="inlineStr">
        <is>
          <t xml:space="preserve">CONCLUIDO	</t>
        </is>
      </c>
      <c r="D1004" t="n">
        <v>14.1716</v>
      </c>
      <c r="E1004" t="n">
        <v>7.06</v>
      </c>
      <c r="F1004" t="n">
        <v>4.12</v>
      </c>
      <c r="G1004" t="n">
        <v>49.44</v>
      </c>
      <c r="H1004" t="n">
        <v>0.86</v>
      </c>
      <c r="I1004" t="n">
        <v>5</v>
      </c>
      <c r="J1004" t="n">
        <v>252.45</v>
      </c>
      <c r="K1004" t="n">
        <v>57.72</v>
      </c>
      <c r="L1004" t="n">
        <v>12.25</v>
      </c>
      <c r="M1004" t="n">
        <v>3</v>
      </c>
      <c r="N1004" t="n">
        <v>62.48</v>
      </c>
      <c r="O1004" t="n">
        <v>31369.6</v>
      </c>
      <c r="P1004" t="n">
        <v>57.8</v>
      </c>
      <c r="Q1004" t="n">
        <v>203.56</v>
      </c>
      <c r="R1004" t="n">
        <v>16.56</v>
      </c>
      <c r="S1004" t="n">
        <v>13.05</v>
      </c>
      <c r="T1004" t="n">
        <v>1460.89</v>
      </c>
      <c r="U1004" t="n">
        <v>0.79</v>
      </c>
      <c r="V1004" t="n">
        <v>0.91</v>
      </c>
      <c r="W1004" t="n">
        <v>0.06</v>
      </c>
      <c r="X1004" t="n">
        <v>0.08</v>
      </c>
      <c r="Y1004" t="n">
        <v>1</v>
      </c>
      <c r="Z1004" t="n">
        <v>10</v>
      </c>
    </row>
    <row r="1005">
      <c r="A1005" t="n">
        <v>46</v>
      </c>
      <c r="B1005" t="n">
        <v>120</v>
      </c>
      <c r="C1005" t="inlineStr">
        <is>
          <t xml:space="preserve">CONCLUIDO	</t>
        </is>
      </c>
      <c r="D1005" t="n">
        <v>14.1554</v>
      </c>
      <c r="E1005" t="n">
        <v>7.06</v>
      </c>
      <c r="F1005" t="n">
        <v>4.13</v>
      </c>
      <c r="G1005" t="n">
        <v>49.53</v>
      </c>
      <c r="H1005" t="n">
        <v>0.88</v>
      </c>
      <c r="I1005" t="n">
        <v>5</v>
      </c>
      <c r="J1005" t="n">
        <v>252.9</v>
      </c>
      <c r="K1005" t="n">
        <v>57.72</v>
      </c>
      <c r="L1005" t="n">
        <v>12.5</v>
      </c>
      <c r="M1005" t="n">
        <v>3</v>
      </c>
      <c r="N1005" t="n">
        <v>62.68</v>
      </c>
      <c r="O1005" t="n">
        <v>31425.4</v>
      </c>
      <c r="P1005" t="n">
        <v>57.67</v>
      </c>
      <c r="Q1005" t="n">
        <v>203.56</v>
      </c>
      <c r="R1005" t="n">
        <v>16.76</v>
      </c>
      <c r="S1005" t="n">
        <v>13.05</v>
      </c>
      <c r="T1005" t="n">
        <v>1559.13</v>
      </c>
      <c r="U1005" t="n">
        <v>0.78</v>
      </c>
      <c r="V1005" t="n">
        <v>0.91</v>
      </c>
      <c r="W1005" t="n">
        <v>0.06</v>
      </c>
      <c r="X1005" t="n">
        <v>0.09</v>
      </c>
      <c r="Y1005" t="n">
        <v>1</v>
      </c>
      <c r="Z1005" t="n">
        <v>10</v>
      </c>
    </row>
    <row r="1006">
      <c r="A1006" t="n">
        <v>47</v>
      </c>
      <c r="B1006" t="n">
        <v>120</v>
      </c>
      <c r="C1006" t="inlineStr">
        <is>
          <t xml:space="preserve">CONCLUIDO	</t>
        </is>
      </c>
      <c r="D1006" t="n">
        <v>14.1693</v>
      </c>
      <c r="E1006" t="n">
        <v>7.06</v>
      </c>
      <c r="F1006" t="n">
        <v>4.12</v>
      </c>
      <c r="G1006" t="n">
        <v>49.45</v>
      </c>
      <c r="H1006" t="n">
        <v>0.9</v>
      </c>
      <c r="I1006" t="n">
        <v>5</v>
      </c>
      <c r="J1006" t="n">
        <v>253.35</v>
      </c>
      <c r="K1006" t="n">
        <v>57.72</v>
      </c>
      <c r="L1006" t="n">
        <v>12.75</v>
      </c>
      <c r="M1006" t="n">
        <v>3</v>
      </c>
      <c r="N1006" t="n">
        <v>62.88</v>
      </c>
      <c r="O1006" t="n">
        <v>31481.28</v>
      </c>
      <c r="P1006" t="n">
        <v>57.28</v>
      </c>
      <c r="Q1006" t="n">
        <v>203.56</v>
      </c>
      <c r="R1006" t="n">
        <v>16.59</v>
      </c>
      <c r="S1006" t="n">
        <v>13.05</v>
      </c>
      <c r="T1006" t="n">
        <v>1474.76</v>
      </c>
      <c r="U1006" t="n">
        <v>0.79</v>
      </c>
      <c r="V1006" t="n">
        <v>0.91</v>
      </c>
      <c r="W1006" t="n">
        <v>0.06</v>
      </c>
      <c r="X1006" t="n">
        <v>0.08</v>
      </c>
      <c r="Y1006" t="n">
        <v>1</v>
      </c>
      <c r="Z1006" t="n">
        <v>10</v>
      </c>
    </row>
    <row r="1007">
      <c r="A1007" t="n">
        <v>48</v>
      </c>
      <c r="B1007" t="n">
        <v>120</v>
      </c>
      <c r="C1007" t="inlineStr">
        <is>
          <t xml:space="preserve">CONCLUIDO	</t>
        </is>
      </c>
      <c r="D1007" t="n">
        <v>14.1543</v>
      </c>
      <c r="E1007" t="n">
        <v>7.06</v>
      </c>
      <c r="F1007" t="n">
        <v>4.13</v>
      </c>
      <c r="G1007" t="n">
        <v>49.54</v>
      </c>
      <c r="H1007" t="n">
        <v>0.91</v>
      </c>
      <c r="I1007" t="n">
        <v>5</v>
      </c>
      <c r="J1007" t="n">
        <v>253.81</v>
      </c>
      <c r="K1007" t="n">
        <v>57.72</v>
      </c>
      <c r="L1007" t="n">
        <v>13</v>
      </c>
      <c r="M1007" t="n">
        <v>3</v>
      </c>
      <c r="N1007" t="n">
        <v>63.08</v>
      </c>
      <c r="O1007" t="n">
        <v>31537.23</v>
      </c>
      <c r="P1007" t="n">
        <v>57.15</v>
      </c>
      <c r="Q1007" t="n">
        <v>203.56</v>
      </c>
      <c r="R1007" t="n">
        <v>16.83</v>
      </c>
      <c r="S1007" t="n">
        <v>13.05</v>
      </c>
      <c r="T1007" t="n">
        <v>1593.06</v>
      </c>
      <c r="U1007" t="n">
        <v>0.78</v>
      </c>
      <c r="V1007" t="n">
        <v>0.9</v>
      </c>
      <c r="W1007" t="n">
        <v>0.06</v>
      </c>
      <c r="X1007" t="n">
        <v>0.09</v>
      </c>
      <c r="Y1007" t="n">
        <v>1</v>
      </c>
      <c r="Z1007" t="n">
        <v>10</v>
      </c>
    </row>
    <row r="1008">
      <c r="A1008" t="n">
        <v>49</v>
      </c>
      <c r="B1008" t="n">
        <v>120</v>
      </c>
      <c r="C1008" t="inlineStr">
        <is>
          <t xml:space="preserve">CONCLUIDO	</t>
        </is>
      </c>
      <c r="D1008" t="n">
        <v>14.1643</v>
      </c>
      <c r="E1008" t="n">
        <v>7.06</v>
      </c>
      <c r="F1008" t="n">
        <v>4.12</v>
      </c>
      <c r="G1008" t="n">
        <v>49.48</v>
      </c>
      <c r="H1008" t="n">
        <v>0.93</v>
      </c>
      <c r="I1008" t="n">
        <v>5</v>
      </c>
      <c r="J1008" t="n">
        <v>254.26</v>
      </c>
      <c r="K1008" t="n">
        <v>57.72</v>
      </c>
      <c r="L1008" t="n">
        <v>13.25</v>
      </c>
      <c r="M1008" t="n">
        <v>3</v>
      </c>
      <c r="N1008" t="n">
        <v>63.29</v>
      </c>
      <c r="O1008" t="n">
        <v>31593.26</v>
      </c>
      <c r="P1008" t="n">
        <v>56.81</v>
      </c>
      <c r="Q1008" t="n">
        <v>203.57</v>
      </c>
      <c r="R1008" t="n">
        <v>16.63</v>
      </c>
      <c r="S1008" t="n">
        <v>13.05</v>
      </c>
      <c r="T1008" t="n">
        <v>1493.15</v>
      </c>
      <c r="U1008" t="n">
        <v>0.78</v>
      </c>
      <c r="V1008" t="n">
        <v>0.91</v>
      </c>
      <c r="W1008" t="n">
        <v>0.06</v>
      </c>
      <c r="X1008" t="n">
        <v>0.08</v>
      </c>
      <c r="Y1008" t="n">
        <v>1</v>
      </c>
      <c r="Z1008" t="n">
        <v>10</v>
      </c>
    </row>
    <row r="1009">
      <c r="A1009" t="n">
        <v>50</v>
      </c>
      <c r="B1009" t="n">
        <v>120</v>
      </c>
      <c r="C1009" t="inlineStr">
        <is>
          <t xml:space="preserve">CONCLUIDO	</t>
        </is>
      </c>
      <c r="D1009" t="n">
        <v>14.3113</v>
      </c>
      <c r="E1009" t="n">
        <v>6.99</v>
      </c>
      <c r="F1009" t="n">
        <v>4.1</v>
      </c>
      <c r="G1009" t="n">
        <v>61.45</v>
      </c>
      <c r="H1009" t="n">
        <v>0.9399999999999999</v>
      </c>
      <c r="I1009" t="n">
        <v>4</v>
      </c>
      <c r="J1009" t="n">
        <v>254.72</v>
      </c>
      <c r="K1009" t="n">
        <v>57.72</v>
      </c>
      <c r="L1009" t="n">
        <v>13.5</v>
      </c>
      <c r="M1009" t="n">
        <v>2</v>
      </c>
      <c r="N1009" t="n">
        <v>63.49</v>
      </c>
      <c r="O1009" t="n">
        <v>31649.36</v>
      </c>
      <c r="P1009" t="n">
        <v>56.14</v>
      </c>
      <c r="Q1009" t="n">
        <v>203.56</v>
      </c>
      <c r="R1009" t="n">
        <v>15.7</v>
      </c>
      <c r="S1009" t="n">
        <v>13.05</v>
      </c>
      <c r="T1009" t="n">
        <v>1036.47</v>
      </c>
      <c r="U1009" t="n">
        <v>0.83</v>
      </c>
      <c r="V1009" t="n">
        <v>0.91</v>
      </c>
      <c r="W1009" t="n">
        <v>0.06</v>
      </c>
      <c r="X1009" t="n">
        <v>0.06</v>
      </c>
      <c r="Y1009" t="n">
        <v>1</v>
      </c>
      <c r="Z1009" t="n">
        <v>10</v>
      </c>
    </row>
    <row r="1010">
      <c r="A1010" t="n">
        <v>51</v>
      </c>
      <c r="B1010" t="n">
        <v>120</v>
      </c>
      <c r="C1010" t="inlineStr">
        <is>
          <t xml:space="preserve">CONCLUIDO	</t>
        </is>
      </c>
      <c r="D1010" t="n">
        <v>14.3335</v>
      </c>
      <c r="E1010" t="n">
        <v>6.98</v>
      </c>
      <c r="F1010" t="n">
        <v>4.09</v>
      </c>
      <c r="G1010" t="n">
        <v>61.28</v>
      </c>
      <c r="H1010" t="n">
        <v>0.96</v>
      </c>
      <c r="I1010" t="n">
        <v>4</v>
      </c>
      <c r="J1010" t="n">
        <v>255.17</v>
      </c>
      <c r="K1010" t="n">
        <v>57.72</v>
      </c>
      <c r="L1010" t="n">
        <v>13.75</v>
      </c>
      <c r="M1010" t="n">
        <v>2</v>
      </c>
      <c r="N1010" t="n">
        <v>63.7</v>
      </c>
      <c r="O1010" t="n">
        <v>31705.54</v>
      </c>
      <c r="P1010" t="n">
        <v>55.9</v>
      </c>
      <c r="Q1010" t="n">
        <v>203.56</v>
      </c>
      <c r="R1010" t="n">
        <v>15.3</v>
      </c>
      <c r="S1010" t="n">
        <v>13.05</v>
      </c>
      <c r="T1010" t="n">
        <v>835.74</v>
      </c>
      <c r="U1010" t="n">
        <v>0.85</v>
      </c>
      <c r="V1010" t="n">
        <v>0.91</v>
      </c>
      <c r="W1010" t="n">
        <v>0.06</v>
      </c>
      <c r="X1010" t="n">
        <v>0.05</v>
      </c>
      <c r="Y1010" t="n">
        <v>1</v>
      </c>
      <c r="Z1010" t="n">
        <v>10</v>
      </c>
    </row>
    <row r="1011">
      <c r="A1011" t="n">
        <v>52</v>
      </c>
      <c r="B1011" t="n">
        <v>120</v>
      </c>
      <c r="C1011" t="inlineStr">
        <is>
          <t xml:space="preserve">CONCLUIDO	</t>
        </is>
      </c>
      <c r="D1011" t="n">
        <v>14.3352</v>
      </c>
      <c r="E1011" t="n">
        <v>6.98</v>
      </c>
      <c r="F1011" t="n">
        <v>4.08</v>
      </c>
      <c r="G1011" t="n">
        <v>61.27</v>
      </c>
      <c r="H1011" t="n">
        <v>0.97</v>
      </c>
      <c r="I1011" t="n">
        <v>4</v>
      </c>
      <c r="J1011" t="n">
        <v>255.63</v>
      </c>
      <c r="K1011" t="n">
        <v>57.72</v>
      </c>
      <c r="L1011" t="n">
        <v>14</v>
      </c>
      <c r="M1011" t="n">
        <v>2</v>
      </c>
      <c r="N1011" t="n">
        <v>63.91</v>
      </c>
      <c r="O1011" t="n">
        <v>31761.8</v>
      </c>
      <c r="P1011" t="n">
        <v>55.84</v>
      </c>
      <c r="Q1011" t="n">
        <v>203.56</v>
      </c>
      <c r="R1011" t="n">
        <v>15.39</v>
      </c>
      <c r="S1011" t="n">
        <v>13.05</v>
      </c>
      <c r="T1011" t="n">
        <v>881.33</v>
      </c>
      <c r="U1011" t="n">
        <v>0.85</v>
      </c>
      <c r="V1011" t="n">
        <v>0.91</v>
      </c>
      <c r="W1011" t="n">
        <v>0.06</v>
      </c>
      <c r="X1011" t="n">
        <v>0.04</v>
      </c>
      <c r="Y1011" t="n">
        <v>1</v>
      </c>
      <c r="Z1011" t="n">
        <v>10</v>
      </c>
    </row>
    <row r="1012">
      <c r="A1012" t="n">
        <v>53</v>
      </c>
      <c r="B1012" t="n">
        <v>120</v>
      </c>
      <c r="C1012" t="inlineStr">
        <is>
          <t xml:space="preserve">CONCLUIDO	</t>
        </is>
      </c>
      <c r="D1012" t="n">
        <v>14.3124</v>
      </c>
      <c r="E1012" t="n">
        <v>6.99</v>
      </c>
      <c r="F1012" t="n">
        <v>4.1</v>
      </c>
      <c r="G1012" t="n">
        <v>61.44</v>
      </c>
      <c r="H1012" t="n">
        <v>0.99</v>
      </c>
      <c r="I1012" t="n">
        <v>4</v>
      </c>
      <c r="J1012" t="n">
        <v>256.09</v>
      </c>
      <c r="K1012" t="n">
        <v>57.72</v>
      </c>
      <c r="L1012" t="n">
        <v>14.25</v>
      </c>
      <c r="M1012" t="n">
        <v>2</v>
      </c>
      <c r="N1012" t="n">
        <v>64.11</v>
      </c>
      <c r="O1012" t="n">
        <v>31818.13</v>
      </c>
      <c r="P1012" t="n">
        <v>55.95</v>
      </c>
      <c r="Q1012" t="n">
        <v>203.56</v>
      </c>
      <c r="R1012" t="n">
        <v>15.74</v>
      </c>
      <c r="S1012" t="n">
        <v>13.05</v>
      </c>
      <c r="T1012" t="n">
        <v>1053.15</v>
      </c>
      <c r="U1012" t="n">
        <v>0.83</v>
      </c>
      <c r="V1012" t="n">
        <v>0.91</v>
      </c>
      <c r="W1012" t="n">
        <v>0.06</v>
      </c>
      <c r="X1012" t="n">
        <v>0.06</v>
      </c>
      <c r="Y1012" t="n">
        <v>1</v>
      </c>
      <c r="Z1012" t="n">
        <v>10</v>
      </c>
    </row>
    <row r="1013">
      <c r="A1013" t="n">
        <v>54</v>
      </c>
      <c r="B1013" t="n">
        <v>120</v>
      </c>
      <c r="C1013" t="inlineStr">
        <is>
          <t xml:space="preserve">CONCLUIDO	</t>
        </is>
      </c>
      <c r="D1013" t="n">
        <v>14.305</v>
      </c>
      <c r="E1013" t="n">
        <v>6.99</v>
      </c>
      <c r="F1013" t="n">
        <v>4.1</v>
      </c>
      <c r="G1013" t="n">
        <v>61.49</v>
      </c>
      <c r="H1013" t="n">
        <v>1.01</v>
      </c>
      <c r="I1013" t="n">
        <v>4</v>
      </c>
      <c r="J1013" t="n">
        <v>256.54</v>
      </c>
      <c r="K1013" t="n">
        <v>57.72</v>
      </c>
      <c r="L1013" t="n">
        <v>14.5</v>
      </c>
      <c r="M1013" t="n">
        <v>2</v>
      </c>
      <c r="N1013" t="n">
        <v>64.31999999999999</v>
      </c>
      <c r="O1013" t="n">
        <v>31874.54</v>
      </c>
      <c r="P1013" t="n">
        <v>55.94</v>
      </c>
      <c r="Q1013" t="n">
        <v>203.56</v>
      </c>
      <c r="R1013" t="n">
        <v>15.87</v>
      </c>
      <c r="S1013" t="n">
        <v>13.05</v>
      </c>
      <c r="T1013" t="n">
        <v>1120.68</v>
      </c>
      <c r="U1013" t="n">
        <v>0.82</v>
      </c>
      <c r="V1013" t="n">
        <v>0.91</v>
      </c>
      <c r="W1013" t="n">
        <v>0.06</v>
      </c>
      <c r="X1013" t="n">
        <v>0.06</v>
      </c>
      <c r="Y1013" t="n">
        <v>1</v>
      </c>
      <c r="Z1013" t="n">
        <v>10</v>
      </c>
    </row>
    <row r="1014">
      <c r="A1014" t="n">
        <v>55</v>
      </c>
      <c r="B1014" t="n">
        <v>120</v>
      </c>
      <c r="C1014" t="inlineStr">
        <is>
          <t xml:space="preserve">CONCLUIDO	</t>
        </is>
      </c>
      <c r="D1014" t="n">
        <v>14.3073</v>
      </c>
      <c r="E1014" t="n">
        <v>6.99</v>
      </c>
      <c r="F1014" t="n">
        <v>4.1</v>
      </c>
      <c r="G1014" t="n">
        <v>61.48</v>
      </c>
      <c r="H1014" t="n">
        <v>1.02</v>
      </c>
      <c r="I1014" t="n">
        <v>4</v>
      </c>
      <c r="J1014" t="n">
        <v>257</v>
      </c>
      <c r="K1014" t="n">
        <v>57.72</v>
      </c>
      <c r="L1014" t="n">
        <v>14.75</v>
      </c>
      <c r="M1014" t="n">
        <v>2</v>
      </c>
      <c r="N1014" t="n">
        <v>64.53</v>
      </c>
      <c r="O1014" t="n">
        <v>31931.15</v>
      </c>
      <c r="P1014" t="n">
        <v>55.79</v>
      </c>
      <c r="Q1014" t="n">
        <v>203.56</v>
      </c>
      <c r="R1014" t="n">
        <v>15.84</v>
      </c>
      <c r="S1014" t="n">
        <v>13.05</v>
      </c>
      <c r="T1014" t="n">
        <v>1104.17</v>
      </c>
      <c r="U1014" t="n">
        <v>0.82</v>
      </c>
      <c r="V1014" t="n">
        <v>0.91</v>
      </c>
      <c r="W1014" t="n">
        <v>0.06</v>
      </c>
      <c r="X1014" t="n">
        <v>0.06</v>
      </c>
      <c r="Y1014" t="n">
        <v>1</v>
      </c>
      <c r="Z1014" t="n">
        <v>10</v>
      </c>
    </row>
    <row r="1015">
      <c r="A1015" t="n">
        <v>56</v>
      </c>
      <c r="B1015" t="n">
        <v>120</v>
      </c>
      <c r="C1015" t="inlineStr">
        <is>
          <t xml:space="preserve">CONCLUIDO	</t>
        </is>
      </c>
      <c r="D1015" t="n">
        <v>14.3044</v>
      </c>
      <c r="E1015" t="n">
        <v>6.99</v>
      </c>
      <c r="F1015" t="n">
        <v>4.1</v>
      </c>
      <c r="G1015" t="n">
        <v>61.5</v>
      </c>
      <c r="H1015" t="n">
        <v>1.04</v>
      </c>
      <c r="I1015" t="n">
        <v>4</v>
      </c>
      <c r="J1015" t="n">
        <v>257.46</v>
      </c>
      <c r="K1015" t="n">
        <v>57.72</v>
      </c>
      <c r="L1015" t="n">
        <v>15</v>
      </c>
      <c r="M1015" t="n">
        <v>2</v>
      </c>
      <c r="N1015" t="n">
        <v>64.73999999999999</v>
      </c>
      <c r="O1015" t="n">
        <v>31987.71</v>
      </c>
      <c r="P1015" t="n">
        <v>55.69</v>
      </c>
      <c r="Q1015" t="n">
        <v>203.56</v>
      </c>
      <c r="R1015" t="n">
        <v>15.89</v>
      </c>
      <c r="S1015" t="n">
        <v>13.05</v>
      </c>
      <c r="T1015" t="n">
        <v>1130.45</v>
      </c>
      <c r="U1015" t="n">
        <v>0.82</v>
      </c>
      <c r="V1015" t="n">
        <v>0.91</v>
      </c>
      <c r="W1015" t="n">
        <v>0.06</v>
      </c>
      <c r="X1015" t="n">
        <v>0.06</v>
      </c>
      <c r="Y1015" t="n">
        <v>1</v>
      </c>
      <c r="Z1015" t="n">
        <v>10</v>
      </c>
    </row>
    <row r="1016">
      <c r="A1016" t="n">
        <v>57</v>
      </c>
      <c r="B1016" t="n">
        <v>120</v>
      </c>
      <c r="C1016" t="inlineStr">
        <is>
          <t xml:space="preserve">CONCLUIDO	</t>
        </is>
      </c>
      <c r="D1016" t="n">
        <v>14.3016</v>
      </c>
      <c r="E1016" t="n">
        <v>6.99</v>
      </c>
      <c r="F1016" t="n">
        <v>4.1</v>
      </c>
      <c r="G1016" t="n">
        <v>61.52</v>
      </c>
      <c r="H1016" t="n">
        <v>1.05</v>
      </c>
      <c r="I1016" t="n">
        <v>4</v>
      </c>
      <c r="J1016" t="n">
        <v>257.92</v>
      </c>
      <c r="K1016" t="n">
        <v>57.72</v>
      </c>
      <c r="L1016" t="n">
        <v>15.25</v>
      </c>
      <c r="M1016" t="n">
        <v>2</v>
      </c>
      <c r="N1016" t="n">
        <v>64.95</v>
      </c>
      <c r="O1016" t="n">
        <v>32044.35</v>
      </c>
      <c r="P1016" t="n">
        <v>55.72</v>
      </c>
      <c r="Q1016" t="n">
        <v>203.56</v>
      </c>
      <c r="R1016" t="n">
        <v>15.91</v>
      </c>
      <c r="S1016" t="n">
        <v>13.05</v>
      </c>
      <c r="T1016" t="n">
        <v>1140.43</v>
      </c>
      <c r="U1016" t="n">
        <v>0.82</v>
      </c>
      <c r="V1016" t="n">
        <v>0.91</v>
      </c>
      <c r="W1016" t="n">
        <v>0.06</v>
      </c>
      <c r="X1016" t="n">
        <v>0.06</v>
      </c>
      <c r="Y1016" t="n">
        <v>1</v>
      </c>
      <c r="Z1016" t="n">
        <v>10</v>
      </c>
    </row>
    <row r="1017">
      <c r="A1017" t="n">
        <v>58</v>
      </c>
      <c r="B1017" t="n">
        <v>120</v>
      </c>
      <c r="C1017" t="inlineStr">
        <is>
          <t xml:space="preserve">CONCLUIDO	</t>
        </is>
      </c>
      <c r="D1017" t="n">
        <v>14.317</v>
      </c>
      <c r="E1017" t="n">
        <v>6.98</v>
      </c>
      <c r="F1017" t="n">
        <v>4.09</v>
      </c>
      <c r="G1017" t="n">
        <v>61.4</v>
      </c>
      <c r="H1017" t="n">
        <v>1.07</v>
      </c>
      <c r="I1017" t="n">
        <v>4</v>
      </c>
      <c r="J1017" t="n">
        <v>258.38</v>
      </c>
      <c r="K1017" t="n">
        <v>57.72</v>
      </c>
      <c r="L1017" t="n">
        <v>15.5</v>
      </c>
      <c r="M1017" t="n">
        <v>2</v>
      </c>
      <c r="N1017" t="n">
        <v>65.16</v>
      </c>
      <c r="O1017" t="n">
        <v>32101.07</v>
      </c>
      <c r="P1017" t="n">
        <v>55.46</v>
      </c>
      <c r="Q1017" t="n">
        <v>203.56</v>
      </c>
      <c r="R1017" t="n">
        <v>15.62</v>
      </c>
      <c r="S1017" t="n">
        <v>13.05</v>
      </c>
      <c r="T1017" t="n">
        <v>992.62</v>
      </c>
      <c r="U1017" t="n">
        <v>0.84</v>
      </c>
      <c r="V1017" t="n">
        <v>0.91</v>
      </c>
      <c r="W1017" t="n">
        <v>0.06</v>
      </c>
      <c r="X1017" t="n">
        <v>0.05</v>
      </c>
      <c r="Y1017" t="n">
        <v>1</v>
      </c>
      <c r="Z1017" t="n">
        <v>10</v>
      </c>
    </row>
    <row r="1018">
      <c r="A1018" t="n">
        <v>59</v>
      </c>
      <c r="B1018" t="n">
        <v>120</v>
      </c>
      <c r="C1018" t="inlineStr">
        <is>
          <t xml:space="preserve">CONCLUIDO	</t>
        </is>
      </c>
      <c r="D1018" t="n">
        <v>14.3312</v>
      </c>
      <c r="E1018" t="n">
        <v>6.98</v>
      </c>
      <c r="F1018" t="n">
        <v>4.09</v>
      </c>
      <c r="G1018" t="n">
        <v>61.3</v>
      </c>
      <c r="H1018" t="n">
        <v>1.08</v>
      </c>
      <c r="I1018" t="n">
        <v>4</v>
      </c>
      <c r="J1018" t="n">
        <v>258.84</v>
      </c>
      <c r="K1018" t="n">
        <v>57.72</v>
      </c>
      <c r="L1018" t="n">
        <v>15.75</v>
      </c>
      <c r="M1018" t="n">
        <v>2</v>
      </c>
      <c r="N1018" t="n">
        <v>65.37</v>
      </c>
      <c r="O1018" t="n">
        <v>32157.87</v>
      </c>
      <c r="P1018" t="n">
        <v>55.17</v>
      </c>
      <c r="Q1018" t="n">
        <v>203.56</v>
      </c>
      <c r="R1018" t="n">
        <v>15.46</v>
      </c>
      <c r="S1018" t="n">
        <v>13.05</v>
      </c>
      <c r="T1018" t="n">
        <v>914.12</v>
      </c>
      <c r="U1018" t="n">
        <v>0.84</v>
      </c>
      <c r="V1018" t="n">
        <v>0.91</v>
      </c>
      <c r="W1018" t="n">
        <v>0.06</v>
      </c>
      <c r="X1018" t="n">
        <v>0.05</v>
      </c>
      <c r="Y1018" t="n">
        <v>1</v>
      </c>
      <c r="Z1018" t="n">
        <v>10</v>
      </c>
    </row>
    <row r="1019">
      <c r="A1019" t="n">
        <v>60</v>
      </c>
      <c r="B1019" t="n">
        <v>120</v>
      </c>
      <c r="C1019" t="inlineStr">
        <is>
          <t xml:space="preserve">CONCLUIDO	</t>
        </is>
      </c>
      <c r="D1019" t="n">
        <v>14.3204</v>
      </c>
      <c r="E1019" t="n">
        <v>6.98</v>
      </c>
      <c r="F1019" t="n">
        <v>4.09</v>
      </c>
      <c r="G1019" t="n">
        <v>61.38</v>
      </c>
      <c r="H1019" t="n">
        <v>1.1</v>
      </c>
      <c r="I1019" t="n">
        <v>4</v>
      </c>
      <c r="J1019" t="n">
        <v>259.3</v>
      </c>
      <c r="K1019" t="n">
        <v>57.72</v>
      </c>
      <c r="L1019" t="n">
        <v>16</v>
      </c>
      <c r="M1019" t="n">
        <v>2</v>
      </c>
      <c r="N1019" t="n">
        <v>65.58</v>
      </c>
      <c r="O1019" t="n">
        <v>32214.75</v>
      </c>
      <c r="P1019" t="n">
        <v>55.06</v>
      </c>
      <c r="Q1019" t="n">
        <v>203.56</v>
      </c>
      <c r="R1019" t="n">
        <v>15.65</v>
      </c>
      <c r="S1019" t="n">
        <v>13.05</v>
      </c>
      <c r="T1019" t="n">
        <v>1010.43</v>
      </c>
      <c r="U1019" t="n">
        <v>0.83</v>
      </c>
      <c r="V1019" t="n">
        <v>0.91</v>
      </c>
      <c r="W1019" t="n">
        <v>0.06</v>
      </c>
      <c r="X1019" t="n">
        <v>0.05</v>
      </c>
      <c r="Y1019" t="n">
        <v>1</v>
      </c>
      <c r="Z1019" t="n">
        <v>10</v>
      </c>
    </row>
    <row r="1020">
      <c r="A1020" t="n">
        <v>61</v>
      </c>
      <c r="B1020" t="n">
        <v>120</v>
      </c>
      <c r="C1020" t="inlineStr">
        <is>
          <t xml:space="preserve">CONCLUIDO	</t>
        </is>
      </c>
      <c r="D1020" t="n">
        <v>14.3022</v>
      </c>
      <c r="E1020" t="n">
        <v>6.99</v>
      </c>
      <c r="F1020" t="n">
        <v>4.1</v>
      </c>
      <c r="G1020" t="n">
        <v>61.51</v>
      </c>
      <c r="H1020" t="n">
        <v>1.11</v>
      </c>
      <c r="I1020" t="n">
        <v>4</v>
      </c>
      <c r="J1020" t="n">
        <v>259.76</v>
      </c>
      <c r="K1020" t="n">
        <v>57.72</v>
      </c>
      <c r="L1020" t="n">
        <v>16.25</v>
      </c>
      <c r="M1020" t="n">
        <v>2</v>
      </c>
      <c r="N1020" t="n">
        <v>65.79000000000001</v>
      </c>
      <c r="O1020" t="n">
        <v>32271.71</v>
      </c>
      <c r="P1020" t="n">
        <v>55.29</v>
      </c>
      <c r="Q1020" t="n">
        <v>203.56</v>
      </c>
      <c r="R1020" t="n">
        <v>15.96</v>
      </c>
      <c r="S1020" t="n">
        <v>13.05</v>
      </c>
      <c r="T1020" t="n">
        <v>1162.88</v>
      </c>
      <c r="U1020" t="n">
        <v>0.82</v>
      </c>
      <c r="V1020" t="n">
        <v>0.91</v>
      </c>
      <c r="W1020" t="n">
        <v>0.06</v>
      </c>
      <c r="X1020" t="n">
        <v>0.06</v>
      </c>
      <c r="Y1020" t="n">
        <v>1</v>
      </c>
      <c r="Z1020" t="n">
        <v>10</v>
      </c>
    </row>
    <row r="1021">
      <c r="A1021" t="n">
        <v>62</v>
      </c>
      <c r="B1021" t="n">
        <v>120</v>
      </c>
      <c r="C1021" t="inlineStr">
        <is>
          <t xml:space="preserve">CONCLUIDO	</t>
        </is>
      </c>
      <c r="D1021" t="n">
        <v>14.2965</v>
      </c>
      <c r="E1021" t="n">
        <v>6.99</v>
      </c>
      <c r="F1021" t="n">
        <v>4.1</v>
      </c>
      <c r="G1021" t="n">
        <v>61.55</v>
      </c>
      <c r="H1021" t="n">
        <v>1.13</v>
      </c>
      <c r="I1021" t="n">
        <v>4</v>
      </c>
      <c r="J1021" t="n">
        <v>260.23</v>
      </c>
      <c r="K1021" t="n">
        <v>57.72</v>
      </c>
      <c r="L1021" t="n">
        <v>16.5</v>
      </c>
      <c r="M1021" t="n">
        <v>2</v>
      </c>
      <c r="N1021" t="n">
        <v>66</v>
      </c>
      <c r="O1021" t="n">
        <v>32328.74</v>
      </c>
      <c r="P1021" t="n">
        <v>55.03</v>
      </c>
      <c r="Q1021" t="n">
        <v>203.56</v>
      </c>
      <c r="R1021" t="n">
        <v>16</v>
      </c>
      <c r="S1021" t="n">
        <v>13.05</v>
      </c>
      <c r="T1021" t="n">
        <v>1187.44</v>
      </c>
      <c r="U1021" t="n">
        <v>0.82</v>
      </c>
      <c r="V1021" t="n">
        <v>0.91</v>
      </c>
      <c r="W1021" t="n">
        <v>0.06</v>
      </c>
      <c r="X1021" t="n">
        <v>0.06</v>
      </c>
      <c r="Y1021" t="n">
        <v>1</v>
      </c>
      <c r="Z1021" t="n">
        <v>10</v>
      </c>
    </row>
    <row r="1022">
      <c r="A1022" t="n">
        <v>63</v>
      </c>
      <c r="B1022" t="n">
        <v>120</v>
      </c>
      <c r="C1022" t="inlineStr">
        <is>
          <t xml:space="preserve">CONCLUIDO	</t>
        </is>
      </c>
      <c r="D1022" t="n">
        <v>14.2976</v>
      </c>
      <c r="E1022" t="n">
        <v>6.99</v>
      </c>
      <c r="F1022" t="n">
        <v>4.1</v>
      </c>
      <c r="G1022" t="n">
        <v>61.55</v>
      </c>
      <c r="H1022" t="n">
        <v>1.14</v>
      </c>
      <c r="I1022" t="n">
        <v>4</v>
      </c>
      <c r="J1022" t="n">
        <v>260.69</v>
      </c>
      <c r="K1022" t="n">
        <v>57.72</v>
      </c>
      <c r="L1022" t="n">
        <v>16.75</v>
      </c>
      <c r="M1022" t="n">
        <v>2</v>
      </c>
      <c r="N1022" t="n">
        <v>66.20999999999999</v>
      </c>
      <c r="O1022" t="n">
        <v>32385.86</v>
      </c>
      <c r="P1022" t="n">
        <v>54.71</v>
      </c>
      <c r="Q1022" t="n">
        <v>203.56</v>
      </c>
      <c r="R1022" t="n">
        <v>16.02</v>
      </c>
      <c r="S1022" t="n">
        <v>13.05</v>
      </c>
      <c r="T1022" t="n">
        <v>1193.6</v>
      </c>
      <c r="U1022" t="n">
        <v>0.8100000000000001</v>
      </c>
      <c r="V1022" t="n">
        <v>0.91</v>
      </c>
      <c r="W1022" t="n">
        <v>0.06</v>
      </c>
      <c r="X1022" t="n">
        <v>0.06</v>
      </c>
      <c r="Y1022" t="n">
        <v>1</v>
      </c>
      <c r="Z1022" t="n">
        <v>10</v>
      </c>
    </row>
    <row r="1023">
      <c r="A1023" t="n">
        <v>64</v>
      </c>
      <c r="B1023" t="n">
        <v>120</v>
      </c>
      <c r="C1023" t="inlineStr">
        <is>
          <t xml:space="preserve">CONCLUIDO	</t>
        </is>
      </c>
      <c r="D1023" t="n">
        <v>14.301</v>
      </c>
      <c r="E1023" t="n">
        <v>6.99</v>
      </c>
      <c r="F1023" t="n">
        <v>4.1</v>
      </c>
      <c r="G1023" t="n">
        <v>61.52</v>
      </c>
      <c r="H1023" t="n">
        <v>1.16</v>
      </c>
      <c r="I1023" t="n">
        <v>4</v>
      </c>
      <c r="J1023" t="n">
        <v>261.15</v>
      </c>
      <c r="K1023" t="n">
        <v>57.72</v>
      </c>
      <c r="L1023" t="n">
        <v>17</v>
      </c>
      <c r="M1023" t="n">
        <v>2</v>
      </c>
      <c r="N1023" t="n">
        <v>66.43000000000001</v>
      </c>
      <c r="O1023" t="n">
        <v>32443.05</v>
      </c>
      <c r="P1023" t="n">
        <v>54.46</v>
      </c>
      <c r="Q1023" t="n">
        <v>203.56</v>
      </c>
      <c r="R1023" t="n">
        <v>15.94</v>
      </c>
      <c r="S1023" t="n">
        <v>13.05</v>
      </c>
      <c r="T1023" t="n">
        <v>1154.39</v>
      </c>
      <c r="U1023" t="n">
        <v>0.82</v>
      </c>
      <c r="V1023" t="n">
        <v>0.91</v>
      </c>
      <c r="W1023" t="n">
        <v>0.06</v>
      </c>
      <c r="X1023" t="n">
        <v>0.06</v>
      </c>
      <c r="Y1023" t="n">
        <v>1</v>
      </c>
      <c r="Z1023" t="n">
        <v>10</v>
      </c>
    </row>
    <row r="1024">
      <c r="A1024" t="n">
        <v>65</v>
      </c>
      <c r="B1024" t="n">
        <v>120</v>
      </c>
      <c r="C1024" t="inlineStr">
        <is>
          <t xml:space="preserve">CONCLUIDO	</t>
        </is>
      </c>
      <c r="D1024" t="n">
        <v>14.2999</v>
      </c>
      <c r="E1024" t="n">
        <v>6.99</v>
      </c>
      <c r="F1024" t="n">
        <v>4.1</v>
      </c>
      <c r="G1024" t="n">
        <v>61.53</v>
      </c>
      <c r="H1024" t="n">
        <v>1.17</v>
      </c>
      <c r="I1024" t="n">
        <v>4</v>
      </c>
      <c r="J1024" t="n">
        <v>261.62</v>
      </c>
      <c r="K1024" t="n">
        <v>57.72</v>
      </c>
      <c r="L1024" t="n">
        <v>17.25</v>
      </c>
      <c r="M1024" t="n">
        <v>2</v>
      </c>
      <c r="N1024" t="n">
        <v>66.64</v>
      </c>
      <c r="O1024" t="n">
        <v>32500.33</v>
      </c>
      <c r="P1024" t="n">
        <v>54.16</v>
      </c>
      <c r="Q1024" t="n">
        <v>203.56</v>
      </c>
      <c r="R1024" t="n">
        <v>15.92</v>
      </c>
      <c r="S1024" t="n">
        <v>13.05</v>
      </c>
      <c r="T1024" t="n">
        <v>1143.6</v>
      </c>
      <c r="U1024" t="n">
        <v>0.82</v>
      </c>
      <c r="V1024" t="n">
        <v>0.91</v>
      </c>
      <c r="W1024" t="n">
        <v>0.06</v>
      </c>
      <c r="X1024" t="n">
        <v>0.06</v>
      </c>
      <c r="Y1024" t="n">
        <v>1</v>
      </c>
      <c r="Z1024" t="n">
        <v>10</v>
      </c>
    </row>
    <row r="1025">
      <c r="A1025" t="n">
        <v>66</v>
      </c>
      <c r="B1025" t="n">
        <v>120</v>
      </c>
      <c r="C1025" t="inlineStr">
        <is>
          <t xml:space="preserve">CONCLUIDO	</t>
        </is>
      </c>
      <c r="D1025" t="n">
        <v>14.3187</v>
      </c>
      <c r="E1025" t="n">
        <v>6.98</v>
      </c>
      <c r="F1025" t="n">
        <v>4.09</v>
      </c>
      <c r="G1025" t="n">
        <v>61.39</v>
      </c>
      <c r="H1025" t="n">
        <v>1.19</v>
      </c>
      <c r="I1025" t="n">
        <v>4</v>
      </c>
      <c r="J1025" t="n">
        <v>262.08</v>
      </c>
      <c r="K1025" t="n">
        <v>57.72</v>
      </c>
      <c r="L1025" t="n">
        <v>17.5</v>
      </c>
      <c r="M1025" t="n">
        <v>2</v>
      </c>
      <c r="N1025" t="n">
        <v>66.86</v>
      </c>
      <c r="O1025" t="n">
        <v>32557.69</v>
      </c>
      <c r="P1025" t="n">
        <v>53.67</v>
      </c>
      <c r="Q1025" t="n">
        <v>203.57</v>
      </c>
      <c r="R1025" t="n">
        <v>15.58</v>
      </c>
      <c r="S1025" t="n">
        <v>13.05</v>
      </c>
      <c r="T1025" t="n">
        <v>976.22</v>
      </c>
      <c r="U1025" t="n">
        <v>0.84</v>
      </c>
      <c r="V1025" t="n">
        <v>0.91</v>
      </c>
      <c r="W1025" t="n">
        <v>0.06</v>
      </c>
      <c r="X1025" t="n">
        <v>0.05</v>
      </c>
      <c r="Y1025" t="n">
        <v>1</v>
      </c>
      <c r="Z1025" t="n">
        <v>10</v>
      </c>
    </row>
    <row r="1026">
      <c r="A1026" t="n">
        <v>67</v>
      </c>
      <c r="B1026" t="n">
        <v>120</v>
      </c>
      <c r="C1026" t="inlineStr">
        <is>
          <t xml:space="preserve">CONCLUIDO	</t>
        </is>
      </c>
      <c r="D1026" t="n">
        <v>14.3181</v>
      </c>
      <c r="E1026" t="n">
        <v>6.98</v>
      </c>
      <c r="F1026" t="n">
        <v>4.09</v>
      </c>
      <c r="G1026" t="n">
        <v>61.4</v>
      </c>
      <c r="H1026" t="n">
        <v>1.2</v>
      </c>
      <c r="I1026" t="n">
        <v>4</v>
      </c>
      <c r="J1026" t="n">
        <v>262.55</v>
      </c>
      <c r="K1026" t="n">
        <v>57.72</v>
      </c>
      <c r="L1026" t="n">
        <v>17.75</v>
      </c>
      <c r="M1026" t="n">
        <v>2</v>
      </c>
      <c r="N1026" t="n">
        <v>67.06999999999999</v>
      </c>
      <c r="O1026" t="n">
        <v>32615.12</v>
      </c>
      <c r="P1026" t="n">
        <v>53.17</v>
      </c>
      <c r="Q1026" t="n">
        <v>203.56</v>
      </c>
      <c r="R1026" t="n">
        <v>15.71</v>
      </c>
      <c r="S1026" t="n">
        <v>13.05</v>
      </c>
      <c r="T1026" t="n">
        <v>1038.16</v>
      </c>
      <c r="U1026" t="n">
        <v>0.83</v>
      </c>
      <c r="V1026" t="n">
        <v>0.91</v>
      </c>
      <c r="W1026" t="n">
        <v>0.06</v>
      </c>
      <c r="X1026" t="n">
        <v>0.05</v>
      </c>
      <c r="Y1026" t="n">
        <v>1</v>
      </c>
      <c r="Z1026" t="n">
        <v>10</v>
      </c>
    </row>
    <row r="1027">
      <c r="A1027" t="n">
        <v>68</v>
      </c>
      <c r="B1027" t="n">
        <v>120</v>
      </c>
      <c r="C1027" t="inlineStr">
        <is>
          <t xml:space="preserve">CONCLUIDO	</t>
        </is>
      </c>
      <c r="D1027" t="n">
        <v>14.2937</v>
      </c>
      <c r="E1027" t="n">
        <v>7</v>
      </c>
      <c r="F1027" t="n">
        <v>4.11</v>
      </c>
      <c r="G1027" t="n">
        <v>61.58</v>
      </c>
      <c r="H1027" t="n">
        <v>1.22</v>
      </c>
      <c r="I1027" t="n">
        <v>4</v>
      </c>
      <c r="J1027" t="n">
        <v>263.01</v>
      </c>
      <c r="K1027" t="n">
        <v>57.72</v>
      </c>
      <c r="L1027" t="n">
        <v>18</v>
      </c>
      <c r="M1027" t="n">
        <v>2</v>
      </c>
      <c r="N1027" t="n">
        <v>67.29000000000001</v>
      </c>
      <c r="O1027" t="n">
        <v>32672.64</v>
      </c>
      <c r="P1027" t="n">
        <v>52.88</v>
      </c>
      <c r="Q1027" t="n">
        <v>203.58</v>
      </c>
      <c r="R1027" t="n">
        <v>16.09</v>
      </c>
      <c r="S1027" t="n">
        <v>13.05</v>
      </c>
      <c r="T1027" t="n">
        <v>1232.48</v>
      </c>
      <c r="U1027" t="n">
        <v>0.8100000000000001</v>
      </c>
      <c r="V1027" t="n">
        <v>0.91</v>
      </c>
      <c r="W1027" t="n">
        <v>0.06</v>
      </c>
      <c r="X1027" t="n">
        <v>0.06</v>
      </c>
      <c r="Y1027" t="n">
        <v>1</v>
      </c>
      <c r="Z1027" t="n">
        <v>10</v>
      </c>
    </row>
    <row r="1028">
      <c r="A1028" t="n">
        <v>69</v>
      </c>
      <c r="B1028" t="n">
        <v>120</v>
      </c>
      <c r="C1028" t="inlineStr">
        <is>
          <t xml:space="preserve">CONCLUIDO	</t>
        </is>
      </c>
      <c r="D1028" t="n">
        <v>14.2931</v>
      </c>
      <c r="E1028" t="n">
        <v>7</v>
      </c>
      <c r="F1028" t="n">
        <v>4.11</v>
      </c>
      <c r="G1028" t="n">
        <v>61.58</v>
      </c>
      <c r="H1028" t="n">
        <v>1.23</v>
      </c>
      <c r="I1028" t="n">
        <v>4</v>
      </c>
      <c r="J1028" t="n">
        <v>263.48</v>
      </c>
      <c r="K1028" t="n">
        <v>57.72</v>
      </c>
      <c r="L1028" t="n">
        <v>18.25</v>
      </c>
      <c r="M1028" t="n">
        <v>2</v>
      </c>
      <c r="N1028" t="n">
        <v>67.51000000000001</v>
      </c>
      <c r="O1028" t="n">
        <v>32730.24</v>
      </c>
      <c r="P1028" t="n">
        <v>52.51</v>
      </c>
      <c r="Q1028" t="n">
        <v>203.56</v>
      </c>
      <c r="R1028" t="n">
        <v>16.09</v>
      </c>
      <c r="S1028" t="n">
        <v>13.05</v>
      </c>
      <c r="T1028" t="n">
        <v>1229.76</v>
      </c>
      <c r="U1028" t="n">
        <v>0.8100000000000001</v>
      </c>
      <c r="V1028" t="n">
        <v>0.91</v>
      </c>
      <c r="W1028" t="n">
        <v>0.06</v>
      </c>
      <c r="X1028" t="n">
        <v>0.07000000000000001</v>
      </c>
      <c r="Y1028" t="n">
        <v>1</v>
      </c>
      <c r="Z1028" t="n">
        <v>10</v>
      </c>
    </row>
    <row r="1029">
      <c r="A1029" t="n">
        <v>70</v>
      </c>
      <c r="B1029" t="n">
        <v>120</v>
      </c>
      <c r="C1029" t="inlineStr">
        <is>
          <t xml:space="preserve">CONCLUIDO	</t>
        </is>
      </c>
      <c r="D1029" t="n">
        <v>14.437</v>
      </c>
      <c r="E1029" t="n">
        <v>6.93</v>
      </c>
      <c r="F1029" t="n">
        <v>4.08</v>
      </c>
      <c r="G1029" t="n">
        <v>81.62</v>
      </c>
      <c r="H1029" t="n">
        <v>1.25</v>
      </c>
      <c r="I1029" t="n">
        <v>3</v>
      </c>
      <c r="J1029" t="n">
        <v>263.95</v>
      </c>
      <c r="K1029" t="n">
        <v>57.72</v>
      </c>
      <c r="L1029" t="n">
        <v>18.5</v>
      </c>
      <c r="M1029" t="n">
        <v>1</v>
      </c>
      <c r="N1029" t="n">
        <v>67.72</v>
      </c>
      <c r="O1029" t="n">
        <v>32787.92</v>
      </c>
      <c r="P1029" t="n">
        <v>51.73</v>
      </c>
      <c r="Q1029" t="n">
        <v>203.56</v>
      </c>
      <c r="R1029" t="n">
        <v>15.3</v>
      </c>
      <c r="S1029" t="n">
        <v>13.05</v>
      </c>
      <c r="T1029" t="n">
        <v>839</v>
      </c>
      <c r="U1029" t="n">
        <v>0.85</v>
      </c>
      <c r="V1029" t="n">
        <v>0.92</v>
      </c>
      <c r="W1029" t="n">
        <v>0.06</v>
      </c>
      <c r="X1029" t="n">
        <v>0.04</v>
      </c>
      <c r="Y1029" t="n">
        <v>1</v>
      </c>
      <c r="Z1029" t="n">
        <v>10</v>
      </c>
    </row>
    <row r="1030">
      <c r="A1030" t="n">
        <v>71</v>
      </c>
      <c r="B1030" t="n">
        <v>120</v>
      </c>
      <c r="C1030" t="inlineStr">
        <is>
          <t xml:space="preserve">CONCLUIDO	</t>
        </is>
      </c>
      <c r="D1030" t="n">
        <v>14.448</v>
      </c>
      <c r="E1030" t="n">
        <v>6.92</v>
      </c>
      <c r="F1030" t="n">
        <v>4.08</v>
      </c>
      <c r="G1030" t="n">
        <v>81.52</v>
      </c>
      <c r="H1030" t="n">
        <v>1.26</v>
      </c>
      <c r="I1030" t="n">
        <v>3</v>
      </c>
      <c r="J1030" t="n">
        <v>264.42</v>
      </c>
      <c r="K1030" t="n">
        <v>57.72</v>
      </c>
      <c r="L1030" t="n">
        <v>18.75</v>
      </c>
      <c r="M1030" t="n">
        <v>1</v>
      </c>
      <c r="N1030" t="n">
        <v>67.94</v>
      </c>
      <c r="O1030" t="n">
        <v>32845.69</v>
      </c>
      <c r="P1030" t="n">
        <v>51.9</v>
      </c>
      <c r="Q1030" t="n">
        <v>203.57</v>
      </c>
      <c r="R1030" t="n">
        <v>15.07</v>
      </c>
      <c r="S1030" t="n">
        <v>13.05</v>
      </c>
      <c r="T1030" t="n">
        <v>723.85</v>
      </c>
      <c r="U1030" t="n">
        <v>0.87</v>
      </c>
      <c r="V1030" t="n">
        <v>0.92</v>
      </c>
      <c r="W1030" t="n">
        <v>0.06</v>
      </c>
      <c r="X1030" t="n">
        <v>0.04</v>
      </c>
      <c r="Y1030" t="n">
        <v>1</v>
      </c>
      <c r="Z1030" t="n">
        <v>10</v>
      </c>
    </row>
    <row r="1031">
      <c r="A1031" t="n">
        <v>72</v>
      </c>
      <c r="B1031" t="n">
        <v>120</v>
      </c>
      <c r="C1031" t="inlineStr">
        <is>
          <t xml:space="preserve">CONCLUIDO	</t>
        </is>
      </c>
      <c r="D1031" t="n">
        <v>14.4602</v>
      </c>
      <c r="E1031" t="n">
        <v>6.92</v>
      </c>
      <c r="F1031" t="n">
        <v>4.07</v>
      </c>
      <c r="G1031" t="n">
        <v>81.40000000000001</v>
      </c>
      <c r="H1031" t="n">
        <v>1.28</v>
      </c>
      <c r="I1031" t="n">
        <v>3</v>
      </c>
      <c r="J1031" t="n">
        <v>264.89</v>
      </c>
      <c r="K1031" t="n">
        <v>57.72</v>
      </c>
      <c r="L1031" t="n">
        <v>19</v>
      </c>
      <c r="M1031" t="n">
        <v>1</v>
      </c>
      <c r="N1031" t="n">
        <v>68.16</v>
      </c>
      <c r="O1031" t="n">
        <v>32903.54</v>
      </c>
      <c r="P1031" t="n">
        <v>51.86</v>
      </c>
      <c r="Q1031" t="n">
        <v>203.56</v>
      </c>
      <c r="R1031" t="n">
        <v>14.89</v>
      </c>
      <c r="S1031" t="n">
        <v>13.05</v>
      </c>
      <c r="T1031" t="n">
        <v>636.9299999999999</v>
      </c>
      <c r="U1031" t="n">
        <v>0.88</v>
      </c>
      <c r="V1031" t="n">
        <v>0.92</v>
      </c>
      <c r="W1031" t="n">
        <v>0.06</v>
      </c>
      <c r="X1031" t="n">
        <v>0.03</v>
      </c>
      <c r="Y1031" t="n">
        <v>1</v>
      </c>
      <c r="Z1031" t="n">
        <v>10</v>
      </c>
    </row>
    <row r="1032">
      <c r="A1032" t="n">
        <v>73</v>
      </c>
      <c r="B1032" t="n">
        <v>120</v>
      </c>
      <c r="C1032" t="inlineStr">
        <is>
          <t xml:space="preserve">CONCLUIDO	</t>
        </is>
      </c>
      <c r="D1032" t="n">
        <v>14.4631</v>
      </c>
      <c r="E1032" t="n">
        <v>6.91</v>
      </c>
      <c r="F1032" t="n">
        <v>4.07</v>
      </c>
      <c r="G1032" t="n">
        <v>81.37</v>
      </c>
      <c r="H1032" t="n">
        <v>1.29</v>
      </c>
      <c r="I1032" t="n">
        <v>3</v>
      </c>
      <c r="J1032" t="n">
        <v>265.36</v>
      </c>
      <c r="K1032" t="n">
        <v>57.72</v>
      </c>
      <c r="L1032" t="n">
        <v>19.25</v>
      </c>
      <c r="M1032" t="n">
        <v>1</v>
      </c>
      <c r="N1032" t="n">
        <v>68.38</v>
      </c>
      <c r="O1032" t="n">
        <v>32961.47</v>
      </c>
      <c r="P1032" t="n">
        <v>51.93</v>
      </c>
      <c r="Q1032" t="n">
        <v>203.56</v>
      </c>
      <c r="R1032" t="n">
        <v>14.87</v>
      </c>
      <c r="S1032" t="n">
        <v>13.05</v>
      </c>
      <c r="T1032" t="n">
        <v>624.14</v>
      </c>
      <c r="U1032" t="n">
        <v>0.88</v>
      </c>
      <c r="V1032" t="n">
        <v>0.92</v>
      </c>
      <c r="W1032" t="n">
        <v>0.06</v>
      </c>
      <c r="X1032" t="n">
        <v>0.03</v>
      </c>
      <c r="Y1032" t="n">
        <v>1</v>
      </c>
      <c r="Z1032" t="n">
        <v>10</v>
      </c>
    </row>
    <row r="1033">
      <c r="A1033" t="n">
        <v>74</v>
      </c>
      <c r="B1033" t="n">
        <v>120</v>
      </c>
      <c r="C1033" t="inlineStr">
        <is>
          <t xml:space="preserve">CONCLUIDO	</t>
        </is>
      </c>
      <c r="D1033" t="n">
        <v>14.4584</v>
      </c>
      <c r="E1033" t="n">
        <v>6.92</v>
      </c>
      <c r="F1033" t="n">
        <v>4.07</v>
      </c>
      <c r="G1033" t="n">
        <v>81.42</v>
      </c>
      <c r="H1033" t="n">
        <v>1.31</v>
      </c>
      <c r="I1033" t="n">
        <v>3</v>
      </c>
      <c r="J1033" t="n">
        <v>265.83</v>
      </c>
      <c r="K1033" t="n">
        <v>57.72</v>
      </c>
      <c r="L1033" t="n">
        <v>19.5</v>
      </c>
      <c r="M1033" t="n">
        <v>1</v>
      </c>
      <c r="N1033" t="n">
        <v>68.59999999999999</v>
      </c>
      <c r="O1033" t="n">
        <v>33019.48</v>
      </c>
      <c r="P1033" t="n">
        <v>52.25</v>
      </c>
      <c r="Q1033" t="n">
        <v>203.59</v>
      </c>
      <c r="R1033" t="n">
        <v>14.95</v>
      </c>
      <c r="S1033" t="n">
        <v>13.05</v>
      </c>
      <c r="T1033" t="n">
        <v>662.65</v>
      </c>
      <c r="U1033" t="n">
        <v>0.87</v>
      </c>
      <c r="V1033" t="n">
        <v>0.92</v>
      </c>
      <c r="W1033" t="n">
        <v>0.06</v>
      </c>
      <c r="X1033" t="n">
        <v>0.03</v>
      </c>
      <c r="Y1033" t="n">
        <v>1</v>
      </c>
      <c r="Z1033" t="n">
        <v>10</v>
      </c>
    </row>
    <row r="1034">
      <c r="A1034" t="n">
        <v>75</v>
      </c>
      <c r="B1034" t="n">
        <v>120</v>
      </c>
      <c r="C1034" t="inlineStr">
        <is>
          <t xml:space="preserve">CONCLUIDO	</t>
        </is>
      </c>
      <c r="D1034" t="n">
        <v>14.4491</v>
      </c>
      <c r="E1034" t="n">
        <v>6.92</v>
      </c>
      <c r="F1034" t="n">
        <v>4.08</v>
      </c>
      <c r="G1034" t="n">
        <v>81.51000000000001</v>
      </c>
      <c r="H1034" t="n">
        <v>1.32</v>
      </c>
      <c r="I1034" t="n">
        <v>3</v>
      </c>
      <c r="J1034" t="n">
        <v>266.3</v>
      </c>
      <c r="K1034" t="n">
        <v>57.72</v>
      </c>
      <c r="L1034" t="n">
        <v>19.75</v>
      </c>
      <c r="M1034" t="n">
        <v>1</v>
      </c>
      <c r="N1034" t="n">
        <v>68.81999999999999</v>
      </c>
      <c r="O1034" t="n">
        <v>33077.58</v>
      </c>
      <c r="P1034" t="n">
        <v>52.28</v>
      </c>
      <c r="Q1034" t="n">
        <v>203.56</v>
      </c>
      <c r="R1034" t="n">
        <v>15.11</v>
      </c>
      <c r="S1034" t="n">
        <v>13.05</v>
      </c>
      <c r="T1034" t="n">
        <v>745.15</v>
      </c>
      <c r="U1034" t="n">
        <v>0.86</v>
      </c>
      <c r="V1034" t="n">
        <v>0.92</v>
      </c>
      <c r="W1034" t="n">
        <v>0.06</v>
      </c>
      <c r="X1034" t="n">
        <v>0.04</v>
      </c>
      <c r="Y1034" t="n">
        <v>1</v>
      </c>
      <c r="Z1034" t="n">
        <v>10</v>
      </c>
    </row>
    <row r="1035">
      <c r="A1035" t="n">
        <v>76</v>
      </c>
      <c r="B1035" t="n">
        <v>120</v>
      </c>
      <c r="C1035" t="inlineStr">
        <is>
          <t xml:space="preserve">CONCLUIDO	</t>
        </is>
      </c>
      <c r="D1035" t="n">
        <v>14.4381</v>
      </c>
      <c r="E1035" t="n">
        <v>6.93</v>
      </c>
      <c r="F1035" t="n">
        <v>4.08</v>
      </c>
      <c r="G1035" t="n">
        <v>81.61</v>
      </c>
      <c r="H1035" t="n">
        <v>1.33</v>
      </c>
      <c r="I1035" t="n">
        <v>3</v>
      </c>
      <c r="J1035" t="n">
        <v>266.77</v>
      </c>
      <c r="K1035" t="n">
        <v>57.72</v>
      </c>
      <c r="L1035" t="n">
        <v>20</v>
      </c>
      <c r="M1035" t="n">
        <v>1</v>
      </c>
      <c r="N1035" t="n">
        <v>69.05</v>
      </c>
      <c r="O1035" t="n">
        <v>33135.76</v>
      </c>
      <c r="P1035" t="n">
        <v>52.37</v>
      </c>
      <c r="Q1035" t="n">
        <v>203.56</v>
      </c>
      <c r="R1035" t="n">
        <v>15.31</v>
      </c>
      <c r="S1035" t="n">
        <v>13.05</v>
      </c>
      <c r="T1035" t="n">
        <v>846.84</v>
      </c>
      <c r="U1035" t="n">
        <v>0.85</v>
      </c>
      <c r="V1035" t="n">
        <v>0.92</v>
      </c>
      <c r="W1035" t="n">
        <v>0.06</v>
      </c>
      <c r="X1035" t="n">
        <v>0.04</v>
      </c>
      <c r="Y1035" t="n">
        <v>1</v>
      </c>
      <c r="Z1035" t="n">
        <v>10</v>
      </c>
    </row>
    <row r="1036">
      <c r="A1036" t="n">
        <v>77</v>
      </c>
      <c r="B1036" t="n">
        <v>120</v>
      </c>
      <c r="C1036" t="inlineStr">
        <is>
          <t xml:space="preserve">CONCLUIDO	</t>
        </is>
      </c>
      <c r="D1036" t="n">
        <v>14.4445</v>
      </c>
      <c r="E1036" t="n">
        <v>6.92</v>
      </c>
      <c r="F1036" t="n">
        <v>4.08</v>
      </c>
      <c r="G1036" t="n">
        <v>81.55</v>
      </c>
      <c r="H1036" t="n">
        <v>1.35</v>
      </c>
      <c r="I1036" t="n">
        <v>3</v>
      </c>
      <c r="J1036" t="n">
        <v>267.24</v>
      </c>
      <c r="K1036" t="n">
        <v>57.72</v>
      </c>
      <c r="L1036" t="n">
        <v>20.25</v>
      </c>
      <c r="M1036" t="n">
        <v>1</v>
      </c>
      <c r="N1036" t="n">
        <v>69.27</v>
      </c>
      <c r="O1036" t="n">
        <v>33194.02</v>
      </c>
      <c r="P1036" t="n">
        <v>52.38</v>
      </c>
      <c r="Q1036" t="n">
        <v>203.56</v>
      </c>
      <c r="R1036" t="n">
        <v>15.16</v>
      </c>
      <c r="S1036" t="n">
        <v>13.05</v>
      </c>
      <c r="T1036" t="n">
        <v>771.28</v>
      </c>
      <c r="U1036" t="n">
        <v>0.86</v>
      </c>
      <c r="V1036" t="n">
        <v>0.92</v>
      </c>
      <c r="W1036" t="n">
        <v>0.06</v>
      </c>
      <c r="X1036" t="n">
        <v>0.04</v>
      </c>
      <c r="Y1036" t="n">
        <v>1</v>
      </c>
      <c r="Z1036" t="n">
        <v>10</v>
      </c>
    </row>
    <row r="1037">
      <c r="A1037" t="n">
        <v>78</v>
      </c>
      <c r="B1037" t="n">
        <v>120</v>
      </c>
      <c r="C1037" t="inlineStr">
        <is>
          <t xml:space="preserve">CONCLUIDO	</t>
        </is>
      </c>
      <c r="D1037" t="n">
        <v>14.4428</v>
      </c>
      <c r="E1037" t="n">
        <v>6.92</v>
      </c>
      <c r="F1037" t="n">
        <v>4.08</v>
      </c>
      <c r="G1037" t="n">
        <v>81.56999999999999</v>
      </c>
      <c r="H1037" t="n">
        <v>1.36</v>
      </c>
      <c r="I1037" t="n">
        <v>3</v>
      </c>
      <c r="J1037" t="n">
        <v>267.71</v>
      </c>
      <c r="K1037" t="n">
        <v>57.72</v>
      </c>
      <c r="L1037" t="n">
        <v>20.5</v>
      </c>
      <c r="M1037" t="n">
        <v>0</v>
      </c>
      <c r="N1037" t="n">
        <v>69.48999999999999</v>
      </c>
      <c r="O1037" t="n">
        <v>33252.37</v>
      </c>
      <c r="P1037" t="n">
        <v>52.49</v>
      </c>
      <c r="Q1037" t="n">
        <v>203.56</v>
      </c>
      <c r="R1037" t="n">
        <v>15.14</v>
      </c>
      <c r="S1037" t="n">
        <v>13.05</v>
      </c>
      <c r="T1037" t="n">
        <v>758.66</v>
      </c>
      <c r="U1037" t="n">
        <v>0.86</v>
      </c>
      <c r="V1037" t="n">
        <v>0.92</v>
      </c>
      <c r="W1037" t="n">
        <v>0.06</v>
      </c>
      <c r="X1037" t="n">
        <v>0.04</v>
      </c>
      <c r="Y1037" t="n">
        <v>1</v>
      </c>
      <c r="Z1037" t="n">
        <v>10</v>
      </c>
    </row>
    <row r="1038">
      <c r="A1038" t="n">
        <v>0</v>
      </c>
      <c r="B1038" t="n">
        <v>145</v>
      </c>
      <c r="C1038" t="inlineStr">
        <is>
          <t xml:space="preserve">CONCLUIDO	</t>
        </is>
      </c>
      <c r="D1038" t="n">
        <v>8.144399999999999</v>
      </c>
      <c r="E1038" t="n">
        <v>12.28</v>
      </c>
      <c r="F1038" t="n">
        <v>5.5</v>
      </c>
      <c r="G1038" t="n">
        <v>4.65</v>
      </c>
      <c r="H1038" t="n">
        <v>0.06</v>
      </c>
      <c r="I1038" t="n">
        <v>71</v>
      </c>
      <c r="J1038" t="n">
        <v>285.18</v>
      </c>
      <c r="K1038" t="n">
        <v>61.2</v>
      </c>
      <c r="L1038" t="n">
        <v>1</v>
      </c>
      <c r="M1038" t="n">
        <v>69</v>
      </c>
      <c r="N1038" t="n">
        <v>77.98</v>
      </c>
      <c r="O1038" t="n">
        <v>35406.83</v>
      </c>
      <c r="P1038" t="n">
        <v>97.16</v>
      </c>
      <c r="Q1038" t="n">
        <v>203.72</v>
      </c>
      <c r="R1038" t="n">
        <v>59.71</v>
      </c>
      <c r="S1038" t="n">
        <v>13.05</v>
      </c>
      <c r="T1038" t="n">
        <v>22704.97</v>
      </c>
      <c r="U1038" t="n">
        <v>0.22</v>
      </c>
      <c r="V1038" t="n">
        <v>0.68</v>
      </c>
      <c r="W1038" t="n">
        <v>0.17</v>
      </c>
      <c r="X1038" t="n">
        <v>1.46</v>
      </c>
      <c r="Y1038" t="n">
        <v>1</v>
      </c>
      <c r="Z1038" t="n">
        <v>10</v>
      </c>
    </row>
    <row r="1039">
      <c r="A1039" t="n">
        <v>1</v>
      </c>
      <c r="B1039" t="n">
        <v>145</v>
      </c>
      <c r="C1039" t="inlineStr">
        <is>
          <t xml:space="preserve">CONCLUIDO	</t>
        </is>
      </c>
      <c r="D1039" t="n">
        <v>9.161199999999999</v>
      </c>
      <c r="E1039" t="n">
        <v>10.92</v>
      </c>
      <c r="F1039" t="n">
        <v>5.11</v>
      </c>
      <c r="G1039" t="n">
        <v>5.79</v>
      </c>
      <c r="H1039" t="n">
        <v>0.08</v>
      </c>
      <c r="I1039" t="n">
        <v>53</v>
      </c>
      <c r="J1039" t="n">
        <v>285.68</v>
      </c>
      <c r="K1039" t="n">
        <v>61.2</v>
      </c>
      <c r="L1039" t="n">
        <v>1.25</v>
      </c>
      <c r="M1039" t="n">
        <v>51</v>
      </c>
      <c r="N1039" t="n">
        <v>78.23999999999999</v>
      </c>
      <c r="O1039" t="n">
        <v>35468.6</v>
      </c>
      <c r="P1039" t="n">
        <v>90.05</v>
      </c>
      <c r="Q1039" t="n">
        <v>203.64</v>
      </c>
      <c r="R1039" t="n">
        <v>47.51</v>
      </c>
      <c r="S1039" t="n">
        <v>13.05</v>
      </c>
      <c r="T1039" t="n">
        <v>16694.15</v>
      </c>
      <c r="U1039" t="n">
        <v>0.27</v>
      </c>
      <c r="V1039" t="n">
        <v>0.73</v>
      </c>
      <c r="W1039" t="n">
        <v>0.14</v>
      </c>
      <c r="X1039" t="n">
        <v>1.07</v>
      </c>
      <c r="Y1039" t="n">
        <v>1</v>
      </c>
      <c r="Z1039" t="n">
        <v>10</v>
      </c>
    </row>
    <row r="1040">
      <c r="A1040" t="n">
        <v>2</v>
      </c>
      <c r="B1040" t="n">
        <v>145</v>
      </c>
      <c r="C1040" t="inlineStr">
        <is>
          <t xml:space="preserve">CONCLUIDO	</t>
        </is>
      </c>
      <c r="D1040" t="n">
        <v>9.8277</v>
      </c>
      <c r="E1040" t="n">
        <v>10.18</v>
      </c>
      <c r="F1040" t="n">
        <v>4.91</v>
      </c>
      <c r="G1040" t="n">
        <v>6.85</v>
      </c>
      <c r="H1040" t="n">
        <v>0.09</v>
      </c>
      <c r="I1040" t="n">
        <v>43</v>
      </c>
      <c r="J1040" t="n">
        <v>286.19</v>
      </c>
      <c r="K1040" t="n">
        <v>61.2</v>
      </c>
      <c r="L1040" t="n">
        <v>1.5</v>
      </c>
      <c r="M1040" t="n">
        <v>41</v>
      </c>
      <c r="N1040" t="n">
        <v>78.48999999999999</v>
      </c>
      <c r="O1040" t="n">
        <v>35530.47</v>
      </c>
      <c r="P1040" t="n">
        <v>86.38</v>
      </c>
      <c r="Q1040" t="n">
        <v>203.67</v>
      </c>
      <c r="R1040" t="n">
        <v>41.05</v>
      </c>
      <c r="S1040" t="n">
        <v>13.05</v>
      </c>
      <c r="T1040" t="n">
        <v>13513.4</v>
      </c>
      <c r="U1040" t="n">
        <v>0.32</v>
      </c>
      <c r="V1040" t="n">
        <v>0.76</v>
      </c>
      <c r="W1040" t="n">
        <v>0.12</v>
      </c>
      <c r="X1040" t="n">
        <v>0.87</v>
      </c>
      <c r="Y1040" t="n">
        <v>1</v>
      </c>
      <c r="Z1040" t="n">
        <v>10</v>
      </c>
    </row>
    <row r="1041">
      <c r="A1041" t="n">
        <v>3</v>
      </c>
      <c r="B1041" t="n">
        <v>145</v>
      </c>
      <c r="C1041" t="inlineStr">
        <is>
          <t xml:space="preserve">CONCLUIDO	</t>
        </is>
      </c>
      <c r="D1041" t="n">
        <v>10.4676</v>
      </c>
      <c r="E1041" t="n">
        <v>9.550000000000001</v>
      </c>
      <c r="F1041" t="n">
        <v>4.72</v>
      </c>
      <c r="G1041" t="n">
        <v>8.09</v>
      </c>
      <c r="H1041" t="n">
        <v>0.11</v>
      </c>
      <c r="I1041" t="n">
        <v>35</v>
      </c>
      <c r="J1041" t="n">
        <v>286.69</v>
      </c>
      <c r="K1041" t="n">
        <v>61.2</v>
      </c>
      <c r="L1041" t="n">
        <v>1.75</v>
      </c>
      <c r="M1041" t="n">
        <v>33</v>
      </c>
      <c r="N1041" t="n">
        <v>78.73999999999999</v>
      </c>
      <c r="O1041" t="n">
        <v>35592.57</v>
      </c>
      <c r="P1041" t="n">
        <v>82.86</v>
      </c>
      <c r="Q1041" t="n">
        <v>203.56</v>
      </c>
      <c r="R1041" t="n">
        <v>35.1</v>
      </c>
      <c r="S1041" t="n">
        <v>13.05</v>
      </c>
      <c r="T1041" t="n">
        <v>10579.2</v>
      </c>
      <c r="U1041" t="n">
        <v>0.37</v>
      </c>
      <c r="V1041" t="n">
        <v>0.79</v>
      </c>
      <c r="W1041" t="n">
        <v>0.11</v>
      </c>
      <c r="X1041" t="n">
        <v>0.68</v>
      </c>
      <c r="Y1041" t="n">
        <v>1</v>
      </c>
      <c r="Z1041" t="n">
        <v>10</v>
      </c>
    </row>
    <row r="1042">
      <c r="A1042" t="n">
        <v>4</v>
      </c>
      <c r="B1042" t="n">
        <v>145</v>
      </c>
      <c r="C1042" t="inlineStr">
        <is>
          <t xml:space="preserve">CONCLUIDO	</t>
        </is>
      </c>
      <c r="D1042" t="n">
        <v>10.7839</v>
      </c>
      <c r="E1042" t="n">
        <v>9.27</v>
      </c>
      <c r="F1042" t="n">
        <v>4.65</v>
      </c>
      <c r="G1042" t="n">
        <v>9.01</v>
      </c>
      <c r="H1042" t="n">
        <v>0.12</v>
      </c>
      <c r="I1042" t="n">
        <v>31</v>
      </c>
      <c r="J1042" t="n">
        <v>287.19</v>
      </c>
      <c r="K1042" t="n">
        <v>61.2</v>
      </c>
      <c r="L1042" t="n">
        <v>2</v>
      </c>
      <c r="M1042" t="n">
        <v>29</v>
      </c>
      <c r="N1042" t="n">
        <v>78.98999999999999</v>
      </c>
      <c r="O1042" t="n">
        <v>35654.65</v>
      </c>
      <c r="P1042" t="n">
        <v>81.61</v>
      </c>
      <c r="Q1042" t="n">
        <v>203.57</v>
      </c>
      <c r="R1042" t="n">
        <v>33.13</v>
      </c>
      <c r="S1042" t="n">
        <v>13.05</v>
      </c>
      <c r="T1042" t="n">
        <v>9616.059999999999</v>
      </c>
      <c r="U1042" t="n">
        <v>0.39</v>
      </c>
      <c r="V1042" t="n">
        <v>0.8</v>
      </c>
      <c r="W1042" t="n">
        <v>0.1</v>
      </c>
      <c r="X1042" t="n">
        <v>0.61</v>
      </c>
      <c r="Y1042" t="n">
        <v>1</v>
      </c>
      <c r="Z1042" t="n">
        <v>10</v>
      </c>
    </row>
    <row r="1043">
      <c r="A1043" t="n">
        <v>5</v>
      </c>
      <c r="B1043" t="n">
        <v>145</v>
      </c>
      <c r="C1043" t="inlineStr">
        <is>
          <t xml:space="preserve">CONCLUIDO	</t>
        </is>
      </c>
      <c r="D1043" t="n">
        <v>11.1445</v>
      </c>
      <c r="E1043" t="n">
        <v>8.970000000000001</v>
      </c>
      <c r="F1043" t="n">
        <v>4.57</v>
      </c>
      <c r="G1043" t="n">
        <v>10.15</v>
      </c>
      <c r="H1043" t="n">
        <v>0.14</v>
      </c>
      <c r="I1043" t="n">
        <v>27</v>
      </c>
      <c r="J1043" t="n">
        <v>287.7</v>
      </c>
      <c r="K1043" t="n">
        <v>61.2</v>
      </c>
      <c r="L1043" t="n">
        <v>2.25</v>
      </c>
      <c r="M1043" t="n">
        <v>25</v>
      </c>
      <c r="N1043" t="n">
        <v>79.25</v>
      </c>
      <c r="O1043" t="n">
        <v>35716.83</v>
      </c>
      <c r="P1043" t="n">
        <v>80.04000000000001</v>
      </c>
      <c r="Q1043" t="n">
        <v>203.64</v>
      </c>
      <c r="R1043" t="n">
        <v>30.4</v>
      </c>
      <c r="S1043" t="n">
        <v>13.05</v>
      </c>
      <c r="T1043" t="n">
        <v>8271.129999999999</v>
      </c>
      <c r="U1043" t="n">
        <v>0.43</v>
      </c>
      <c r="V1043" t="n">
        <v>0.82</v>
      </c>
      <c r="W1043" t="n">
        <v>0.1</v>
      </c>
      <c r="X1043" t="n">
        <v>0.53</v>
      </c>
      <c r="Y1043" t="n">
        <v>1</v>
      </c>
      <c r="Z1043" t="n">
        <v>10</v>
      </c>
    </row>
    <row r="1044">
      <c r="A1044" t="n">
        <v>6</v>
      </c>
      <c r="B1044" t="n">
        <v>145</v>
      </c>
      <c r="C1044" t="inlineStr">
        <is>
          <t xml:space="preserve">CONCLUIDO	</t>
        </is>
      </c>
      <c r="D1044" t="n">
        <v>11.4304</v>
      </c>
      <c r="E1044" t="n">
        <v>8.75</v>
      </c>
      <c r="F1044" t="n">
        <v>4.51</v>
      </c>
      <c r="G1044" t="n">
        <v>11.27</v>
      </c>
      <c r="H1044" t="n">
        <v>0.15</v>
      </c>
      <c r="I1044" t="n">
        <v>24</v>
      </c>
      <c r="J1044" t="n">
        <v>288.2</v>
      </c>
      <c r="K1044" t="n">
        <v>61.2</v>
      </c>
      <c r="L1044" t="n">
        <v>2.5</v>
      </c>
      <c r="M1044" t="n">
        <v>22</v>
      </c>
      <c r="N1044" t="n">
        <v>79.5</v>
      </c>
      <c r="O1044" t="n">
        <v>35779.11</v>
      </c>
      <c r="P1044" t="n">
        <v>78.84</v>
      </c>
      <c r="Q1044" t="n">
        <v>203.57</v>
      </c>
      <c r="R1044" t="n">
        <v>28.47</v>
      </c>
      <c r="S1044" t="n">
        <v>13.05</v>
      </c>
      <c r="T1044" t="n">
        <v>7321.02</v>
      </c>
      <c r="U1044" t="n">
        <v>0.46</v>
      </c>
      <c r="V1044" t="n">
        <v>0.83</v>
      </c>
      <c r="W1044" t="n">
        <v>0.09</v>
      </c>
      <c r="X1044" t="n">
        <v>0.47</v>
      </c>
      <c r="Y1044" t="n">
        <v>1</v>
      </c>
      <c r="Z1044" t="n">
        <v>10</v>
      </c>
    </row>
    <row r="1045">
      <c r="A1045" t="n">
        <v>7</v>
      </c>
      <c r="B1045" t="n">
        <v>145</v>
      </c>
      <c r="C1045" t="inlineStr">
        <is>
          <t xml:space="preserve">CONCLUIDO	</t>
        </is>
      </c>
      <c r="D1045" t="n">
        <v>11.6396</v>
      </c>
      <c r="E1045" t="n">
        <v>8.59</v>
      </c>
      <c r="F1045" t="n">
        <v>4.46</v>
      </c>
      <c r="G1045" t="n">
        <v>12.15</v>
      </c>
      <c r="H1045" t="n">
        <v>0.17</v>
      </c>
      <c r="I1045" t="n">
        <v>22</v>
      </c>
      <c r="J1045" t="n">
        <v>288.71</v>
      </c>
      <c r="K1045" t="n">
        <v>61.2</v>
      </c>
      <c r="L1045" t="n">
        <v>2.75</v>
      </c>
      <c r="M1045" t="n">
        <v>20</v>
      </c>
      <c r="N1045" t="n">
        <v>79.76000000000001</v>
      </c>
      <c r="O1045" t="n">
        <v>35841.5</v>
      </c>
      <c r="P1045" t="n">
        <v>77.86</v>
      </c>
      <c r="Q1045" t="n">
        <v>203.59</v>
      </c>
      <c r="R1045" t="n">
        <v>26.92</v>
      </c>
      <c r="S1045" t="n">
        <v>13.05</v>
      </c>
      <c r="T1045" t="n">
        <v>6553.11</v>
      </c>
      <c r="U1045" t="n">
        <v>0.48</v>
      </c>
      <c r="V1045" t="n">
        <v>0.84</v>
      </c>
      <c r="W1045" t="n">
        <v>0.09</v>
      </c>
      <c r="X1045" t="n">
        <v>0.42</v>
      </c>
      <c r="Y1045" t="n">
        <v>1</v>
      </c>
      <c r="Z1045" t="n">
        <v>10</v>
      </c>
    </row>
    <row r="1046">
      <c r="A1046" t="n">
        <v>8</v>
      </c>
      <c r="B1046" t="n">
        <v>145</v>
      </c>
      <c r="C1046" t="inlineStr">
        <is>
          <t xml:space="preserve">CONCLUIDO	</t>
        </is>
      </c>
      <c r="D1046" t="n">
        <v>11.9048</v>
      </c>
      <c r="E1046" t="n">
        <v>8.4</v>
      </c>
      <c r="F1046" t="n">
        <v>4.37</v>
      </c>
      <c r="G1046" t="n">
        <v>13.12</v>
      </c>
      <c r="H1046" t="n">
        <v>0.18</v>
      </c>
      <c r="I1046" t="n">
        <v>20</v>
      </c>
      <c r="J1046" t="n">
        <v>289.21</v>
      </c>
      <c r="K1046" t="n">
        <v>61.2</v>
      </c>
      <c r="L1046" t="n">
        <v>3</v>
      </c>
      <c r="M1046" t="n">
        <v>18</v>
      </c>
      <c r="N1046" t="n">
        <v>80.02</v>
      </c>
      <c r="O1046" t="n">
        <v>35903.99</v>
      </c>
      <c r="P1046" t="n">
        <v>76.25</v>
      </c>
      <c r="Q1046" t="n">
        <v>203.57</v>
      </c>
      <c r="R1046" t="n">
        <v>24.09</v>
      </c>
      <c r="S1046" t="n">
        <v>13.05</v>
      </c>
      <c r="T1046" t="n">
        <v>5150.16</v>
      </c>
      <c r="U1046" t="n">
        <v>0.54</v>
      </c>
      <c r="V1046" t="n">
        <v>0.85</v>
      </c>
      <c r="W1046" t="n">
        <v>0.09</v>
      </c>
      <c r="X1046" t="n">
        <v>0.33</v>
      </c>
      <c r="Y1046" t="n">
        <v>1</v>
      </c>
      <c r="Z1046" t="n">
        <v>10</v>
      </c>
    </row>
    <row r="1047">
      <c r="A1047" t="n">
        <v>9</v>
      </c>
      <c r="B1047" t="n">
        <v>145</v>
      </c>
      <c r="C1047" t="inlineStr">
        <is>
          <t xml:space="preserve">CONCLUIDO	</t>
        </is>
      </c>
      <c r="D1047" t="n">
        <v>12.0627</v>
      </c>
      <c r="E1047" t="n">
        <v>8.289999999999999</v>
      </c>
      <c r="F1047" t="n">
        <v>4.37</v>
      </c>
      <c r="G1047" t="n">
        <v>14.57</v>
      </c>
      <c r="H1047" t="n">
        <v>0.2</v>
      </c>
      <c r="I1047" t="n">
        <v>18</v>
      </c>
      <c r="J1047" t="n">
        <v>289.72</v>
      </c>
      <c r="K1047" t="n">
        <v>61.2</v>
      </c>
      <c r="L1047" t="n">
        <v>3.25</v>
      </c>
      <c r="M1047" t="n">
        <v>16</v>
      </c>
      <c r="N1047" t="n">
        <v>80.27</v>
      </c>
      <c r="O1047" t="n">
        <v>35966.59</v>
      </c>
      <c r="P1047" t="n">
        <v>76.12</v>
      </c>
      <c r="Q1047" t="n">
        <v>203.6</v>
      </c>
      <c r="R1047" t="n">
        <v>24.61</v>
      </c>
      <c r="S1047" t="n">
        <v>13.05</v>
      </c>
      <c r="T1047" t="n">
        <v>5419.32</v>
      </c>
      <c r="U1047" t="n">
        <v>0.53</v>
      </c>
      <c r="V1047" t="n">
        <v>0.85</v>
      </c>
      <c r="W1047" t="n">
        <v>0.07000000000000001</v>
      </c>
      <c r="X1047" t="n">
        <v>0.33</v>
      </c>
      <c r="Y1047" t="n">
        <v>1</v>
      </c>
      <c r="Z1047" t="n">
        <v>10</v>
      </c>
    </row>
    <row r="1048">
      <c r="A1048" t="n">
        <v>10</v>
      </c>
      <c r="B1048" t="n">
        <v>145</v>
      </c>
      <c r="C1048" t="inlineStr">
        <is>
          <t xml:space="preserve">CONCLUIDO	</t>
        </is>
      </c>
      <c r="D1048" t="n">
        <v>12.1343</v>
      </c>
      <c r="E1048" t="n">
        <v>8.24</v>
      </c>
      <c r="F1048" t="n">
        <v>4.38</v>
      </c>
      <c r="G1048" t="n">
        <v>15.44</v>
      </c>
      <c r="H1048" t="n">
        <v>0.21</v>
      </c>
      <c r="I1048" t="n">
        <v>17</v>
      </c>
      <c r="J1048" t="n">
        <v>290.23</v>
      </c>
      <c r="K1048" t="n">
        <v>61.2</v>
      </c>
      <c r="L1048" t="n">
        <v>3.5</v>
      </c>
      <c r="M1048" t="n">
        <v>15</v>
      </c>
      <c r="N1048" t="n">
        <v>80.53</v>
      </c>
      <c r="O1048" t="n">
        <v>36029.29</v>
      </c>
      <c r="P1048" t="n">
        <v>76.13</v>
      </c>
      <c r="Q1048" t="n">
        <v>203.61</v>
      </c>
      <c r="R1048" t="n">
        <v>24.65</v>
      </c>
      <c r="S1048" t="n">
        <v>13.05</v>
      </c>
      <c r="T1048" t="n">
        <v>5443.9</v>
      </c>
      <c r="U1048" t="n">
        <v>0.53</v>
      </c>
      <c r="V1048" t="n">
        <v>0.85</v>
      </c>
      <c r="W1048" t="n">
        <v>0.08</v>
      </c>
      <c r="X1048" t="n">
        <v>0.34</v>
      </c>
      <c r="Y1048" t="n">
        <v>1</v>
      </c>
      <c r="Z1048" t="n">
        <v>10</v>
      </c>
    </row>
    <row r="1049">
      <c r="A1049" t="n">
        <v>11</v>
      </c>
      <c r="B1049" t="n">
        <v>145</v>
      </c>
      <c r="C1049" t="inlineStr">
        <is>
          <t xml:space="preserve">CONCLUIDO	</t>
        </is>
      </c>
      <c r="D1049" t="n">
        <v>12.242</v>
      </c>
      <c r="E1049" t="n">
        <v>8.17</v>
      </c>
      <c r="F1049" t="n">
        <v>4.36</v>
      </c>
      <c r="G1049" t="n">
        <v>16.34</v>
      </c>
      <c r="H1049" t="n">
        <v>0.23</v>
      </c>
      <c r="I1049" t="n">
        <v>16</v>
      </c>
      <c r="J1049" t="n">
        <v>290.74</v>
      </c>
      <c r="K1049" t="n">
        <v>61.2</v>
      </c>
      <c r="L1049" t="n">
        <v>3.75</v>
      </c>
      <c r="M1049" t="n">
        <v>14</v>
      </c>
      <c r="N1049" t="n">
        <v>80.79000000000001</v>
      </c>
      <c r="O1049" t="n">
        <v>36092.1</v>
      </c>
      <c r="P1049" t="n">
        <v>75.69</v>
      </c>
      <c r="Q1049" t="n">
        <v>203.6</v>
      </c>
      <c r="R1049" t="n">
        <v>23.94</v>
      </c>
      <c r="S1049" t="n">
        <v>13.05</v>
      </c>
      <c r="T1049" t="n">
        <v>5094.14</v>
      </c>
      <c r="U1049" t="n">
        <v>0.55</v>
      </c>
      <c r="V1049" t="n">
        <v>0.86</v>
      </c>
      <c r="W1049" t="n">
        <v>0.08</v>
      </c>
      <c r="X1049" t="n">
        <v>0.32</v>
      </c>
      <c r="Y1049" t="n">
        <v>1</v>
      </c>
      <c r="Z1049" t="n">
        <v>10</v>
      </c>
    </row>
    <row r="1050">
      <c r="A1050" t="n">
        <v>12</v>
      </c>
      <c r="B1050" t="n">
        <v>145</v>
      </c>
      <c r="C1050" t="inlineStr">
        <is>
          <t xml:space="preserve">CONCLUIDO	</t>
        </is>
      </c>
      <c r="D1050" t="n">
        <v>12.3609</v>
      </c>
      <c r="E1050" t="n">
        <v>8.09</v>
      </c>
      <c r="F1050" t="n">
        <v>4.33</v>
      </c>
      <c r="G1050" t="n">
        <v>17.33</v>
      </c>
      <c r="H1050" t="n">
        <v>0.24</v>
      </c>
      <c r="I1050" t="n">
        <v>15</v>
      </c>
      <c r="J1050" t="n">
        <v>291.25</v>
      </c>
      <c r="K1050" t="n">
        <v>61.2</v>
      </c>
      <c r="L1050" t="n">
        <v>4</v>
      </c>
      <c r="M1050" t="n">
        <v>13</v>
      </c>
      <c r="N1050" t="n">
        <v>81.05</v>
      </c>
      <c r="O1050" t="n">
        <v>36155.02</v>
      </c>
      <c r="P1050" t="n">
        <v>75.22</v>
      </c>
      <c r="Q1050" t="n">
        <v>203.57</v>
      </c>
      <c r="R1050" t="n">
        <v>23.22</v>
      </c>
      <c r="S1050" t="n">
        <v>13.05</v>
      </c>
      <c r="T1050" t="n">
        <v>4737.71</v>
      </c>
      <c r="U1050" t="n">
        <v>0.5600000000000001</v>
      </c>
      <c r="V1050" t="n">
        <v>0.86</v>
      </c>
      <c r="W1050" t="n">
        <v>0.08</v>
      </c>
      <c r="X1050" t="n">
        <v>0.29</v>
      </c>
      <c r="Y1050" t="n">
        <v>1</v>
      </c>
      <c r="Z1050" t="n">
        <v>10</v>
      </c>
    </row>
    <row r="1051">
      <c r="A1051" t="n">
        <v>13</v>
      </c>
      <c r="B1051" t="n">
        <v>145</v>
      </c>
      <c r="C1051" t="inlineStr">
        <is>
          <t xml:space="preserve">CONCLUIDO	</t>
        </is>
      </c>
      <c r="D1051" t="n">
        <v>12.4853</v>
      </c>
      <c r="E1051" t="n">
        <v>8.01</v>
      </c>
      <c r="F1051" t="n">
        <v>4.31</v>
      </c>
      <c r="G1051" t="n">
        <v>18.45</v>
      </c>
      <c r="H1051" t="n">
        <v>0.26</v>
      </c>
      <c r="I1051" t="n">
        <v>14</v>
      </c>
      <c r="J1051" t="n">
        <v>291.76</v>
      </c>
      <c r="K1051" t="n">
        <v>61.2</v>
      </c>
      <c r="L1051" t="n">
        <v>4.25</v>
      </c>
      <c r="M1051" t="n">
        <v>12</v>
      </c>
      <c r="N1051" t="n">
        <v>81.31</v>
      </c>
      <c r="O1051" t="n">
        <v>36218.04</v>
      </c>
      <c r="P1051" t="n">
        <v>74.64</v>
      </c>
      <c r="Q1051" t="n">
        <v>203.59</v>
      </c>
      <c r="R1051" t="n">
        <v>22.23</v>
      </c>
      <c r="S1051" t="n">
        <v>13.05</v>
      </c>
      <c r="T1051" t="n">
        <v>4250.31</v>
      </c>
      <c r="U1051" t="n">
        <v>0.59</v>
      </c>
      <c r="V1051" t="n">
        <v>0.87</v>
      </c>
      <c r="W1051" t="n">
        <v>0.08</v>
      </c>
      <c r="X1051" t="n">
        <v>0.27</v>
      </c>
      <c r="Y1051" t="n">
        <v>1</v>
      </c>
      <c r="Z1051" t="n">
        <v>10</v>
      </c>
    </row>
    <row r="1052">
      <c r="A1052" t="n">
        <v>14</v>
      </c>
      <c r="B1052" t="n">
        <v>145</v>
      </c>
      <c r="C1052" t="inlineStr">
        <is>
          <t xml:space="preserve">CONCLUIDO	</t>
        </is>
      </c>
      <c r="D1052" t="n">
        <v>12.6068</v>
      </c>
      <c r="E1052" t="n">
        <v>7.93</v>
      </c>
      <c r="F1052" t="n">
        <v>4.28</v>
      </c>
      <c r="G1052" t="n">
        <v>19.77</v>
      </c>
      <c r="H1052" t="n">
        <v>0.27</v>
      </c>
      <c r="I1052" t="n">
        <v>13</v>
      </c>
      <c r="J1052" t="n">
        <v>292.27</v>
      </c>
      <c r="K1052" t="n">
        <v>61.2</v>
      </c>
      <c r="L1052" t="n">
        <v>4.5</v>
      </c>
      <c r="M1052" t="n">
        <v>11</v>
      </c>
      <c r="N1052" t="n">
        <v>81.56999999999999</v>
      </c>
      <c r="O1052" t="n">
        <v>36281.16</v>
      </c>
      <c r="P1052" t="n">
        <v>74.16</v>
      </c>
      <c r="Q1052" t="n">
        <v>203.56</v>
      </c>
      <c r="R1052" t="n">
        <v>21.56</v>
      </c>
      <c r="S1052" t="n">
        <v>13.05</v>
      </c>
      <c r="T1052" t="n">
        <v>3922.29</v>
      </c>
      <c r="U1052" t="n">
        <v>0.61</v>
      </c>
      <c r="V1052" t="n">
        <v>0.87</v>
      </c>
      <c r="W1052" t="n">
        <v>0.07000000000000001</v>
      </c>
      <c r="X1052" t="n">
        <v>0.24</v>
      </c>
      <c r="Y1052" t="n">
        <v>1</v>
      </c>
      <c r="Z1052" t="n">
        <v>10</v>
      </c>
    </row>
    <row r="1053">
      <c r="A1053" t="n">
        <v>15</v>
      </c>
      <c r="B1053" t="n">
        <v>145</v>
      </c>
      <c r="C1053" t="inlineStr">
        <is>
          <t xml:space="preserve">CONCLUIDO	</t>
        </is>
      </c>
      <c r="D1053" t="n">
        <v>12.602</v>
      </c>
      <c r="E1053" t="n">
        <v>7.94</v>
      </c>
      <c r="F1053" t="n">
        <v>4.29</v>
      </c>
      <c r="G1053" t="n">
        <v>19.78</v>
      </c>
      <c r="H1053" t="n">
        <v>0.29</v>
      </c>
      <c r="I1053" t="n">
        <v>13</v>
      </c>
      <c r="J1053" t="n">
        <v>292.79</v>
      </c>
      <c r="K1053" t="n">
        <v>61.2</v>
      </c>
      <c r="L1053" t="n">
        <v>4.75</v>
      </c>
      <c r="M1053" t="n">
        <v>11</v>
      </c>
      <c r="N1053" t="n">
        <v>81.84</v>
      </c>
      <c r="O1053" t="n">
        <v>36344.4</v>
      </c>
      <c r="P1053" t="n">
        <v>74.02</v>
      </c>
      <c r="Q1053" t="n">
        <v>203.57</v>
      </c>
      <c r="R1053" t="n">
        <v>21.57</v>
      </c>
      <c r="S1053" t="n">
        <v>13.05</v>
      </c>
      <c r="T1053" t="n">
        <v>3924.28</v>
      </c>
      <c r="U1053" t="n">
        <v>0.61</v>
      </c>
      <c r="V1053" t="n">
        <v>0.87</v>
      </c>
      <c r="W1053" t="n">
        <v>0.08</v>
      </c>
      <c r="X1053" t="n">
        <v>0.24</v>
      </c>
      <c r="Y1053" t="n">
        <v>1</v>
      </c>
      <c r="Z1053" t="n">
        <v>10</v>
      </c>
    </row>
    <row r="1054">
      <c r="A1054" t="n">
        <v>16</v>
      </c>
      <c r="B1054" t="n">
        <v>145</v>
      </c>
      <c r="C1054" t="inlineStr">
        <is>
          <t xml:space="preserve">CONCLUIDO	</t>
        </is>
      </c>
      <c r="D1054" t="n">
        <v>12.7267</v>
      </c>
      <c r="E1054" t="n">
        <v>7.86</v>
      </c>
      <c r="F1054" t="n">
        <v>4.26</v>
      </c>
      <c r="G1054" t="n">
        <v>21.31</v>
      </c>
      <c r="H1054" t="n">
        <v>0.3</v>
      </c>
      <c r="I1054" t="n">
        <v>12</v>
      </c>
      <c r="J1054" t="n">
        <v>293.3</v>
      </c>
      <c r="K1054" t="n">
        <v>61.2</v>
      </c>
      <c r="L1054" t="n">
        <v>5</v>
      </c>
      <c r="M1054" t="n">
        <v>10</v>
      </c>
      <c r="N1054" t="n">
        <v>82.09999999999999</v>
      </c>
      <c r="O1054" t="n">
        <v>36407.75</v>
      </c>
      <c r="P1054" t="n">
        <v>73.53</v>
      </c>
      <c r="Q1054" t="n">
        <v>203.56</v>
      </c>
      <c r="R1054" t="n">
        <v>20.91</v>
      </c>
      <c r="S1054" t="n">
        <v>13.05</v>
      </c>
      <c r="T1054" t="n">
        <v>3599.49</v>
      </c>
      <c r="U1054" t="n">
        <v>0.62</v>
      </c>
      <c r="V1054" t="n">
        <v>0.88</v>
      </c>
      <c r="W1054" t="n">
        <v>0.07000000000000001</v>
      </c>
      <c r="X1054" t="n">
        <v>0.22</v>
      </c>
      <c r="Y1054" t="n">
        <v>1</v>
      </c>
      <c r="Z1054" t="n">
        <v>10</v>
      </c>
    </row>
    <row r="1055">
      <c r="A1055" t="n">
        <v>17</v>
      </c>
      <c r="B1055" t="n">
        <v>145</v>
      </c>
      <c r="C1055" t="inlineStr">
        <is>
          <t xml:space="preserve">CONCLUIDO	</t>
        </is>
      </c>
      <c r="D1055" t="n">
        <v>12.8516</v>
      </c>
      <c r="E1055" t="n">
        <v>7.78</v>
      </c>
      <c r="F1055" t="n">
        <v>4.24</v>
      </c>
      <c r="G1055" t="n">
        <v>23.12</v>
      </c>
      <c r="H1055" t="n">
        <v>0.32</v>
      </c>
      <c r="I1055" t="n">
        <v>11</v>
      </c>
      <c r="J1055" t="n">
        <v>293.81</v>
      </c>
      <c r="K1055" t="n">
        <v>61.2</v>
      </c>
      <c r="L1055" t="n">
        <v>5.25</v>
      </c>
      <c r="M1055" t="n">
        <v>9</v>
      </c>
      <c r="N1055" t="n">
        <v>82.36</v>
      </c>
      <c r="O1055" t="n">
        <v>36471.2</v>
      </c>
      <c r="P1055" t="n">
        <v>73.02</v>
      </c>
      <c r="Q1055" t="n">
        <v>203.56</v>
      </c>
      <c r="R1055" t="n">
        <v>20.23</v>
      </c>
      <c r="S1055" t="n">
        <v>13.05</v>
      </c>
      <c r="T1055" t="n">
        <v>3262.85</v>
      </c>
      <c r="U1055" t="n">
        <v>0.65</v>
      </c>
      <c r="V1055" t="n">
        <v>0.88</v>
      </c>
      <c r="W1055" t="n">
        <v>0.07000000000000001</v>
      </c>
      <c r="X1055" t="n">
        <v>0.2</v>
      </c>
      <c r="Y1055" t="n">
        <v>1</v>
      </c>
      <c r="Z1055" t="n">
        <v>10</v>
      </c>
    </row>
    <row r="1056">
      <c r="A1056" t="n">
        <v>18</v>
      </c>
      <c r="B1056" t="n">
        <v>145</v>
      </c>
      <c r="C1056" t="inlineStr">
        <is>
          <t xml:space="preserve">CONCLUIDO	</t>
        </is>
      </c>
      <c r="D1056" t="n">
        <v>12.8512</v>
      </c>
      <c r="E1056" t="n">
        <v>7.78</v>
      </c>
      <c r="F1056" t="n">
        <v>4.24</v>
      </c>
      <c r="G1056" t="n">
        <v>23.12</v>
      </c>
      <c r="H1056" t="n">
        <v>0.33</v>
      </c>
      <c r="I1056" t="n">
        <v>11</v>
      </c>
      <c r="J1056" t="n">
        <v>294.33</v>
      </c>
      <c r="K1056" t="n">
        <v>61.2</v>
      </c>
      <c r="L1056" t="n">
        <v>5.5</v>
      </c>
      <c r="M1056" t="n">
        <v>9</v>
      </c>
      <c r="N1056" t="n">
        <v>82.63</v>
      </c>
      <c r="O1056" t="n">
        <v>36534.76</v>
      </c>
      <c r="P1056" t="n">
        <v>73.05</v>
      </c>
      <c r="Q1056" t="n">
        <v>203.58</v>
      </c>
      <c r="R1056" t="n">
        <v>20.23</v>
      </c>
      <c r="S1056" t="n">
        <v>13.05</v>
      </c>
      <c r="T1056" t="n">
        <v>3267.15</v>
      </c>
      <c r="U1056" t="n">
        <v>0.64</v>
      </c>
      <c r="V1056" t="n">
        <v>0.88</v>
      </c>
      <c r="W1056" t="n">
        <v>0.07000000000000001</v>
      </c>
      <c r="X1056" t="n">
        <v>0.2</v>
      </c>
      <c r="Y1056" t="n">
        <v>1</v>
      </c>
      <c r="Z1056" t="n">
        <v>10</v>
      </c>
    </row>
    <row r="1057">
      <c r="A1057" t="n">
        <v>19</v>
      </c>
      <c r="B1057" t="n">
        <v>145</v>
      </c>
      <c r="C1057" t="inlineStr">
        <is>
          <t xml:space="preserve">CONCLUIDO	</t>
        </is>
      </c>
      <c r="D1057" t="n">
        <v>12.9969</v>
      </c>
      <c r="E1057" t="n">
        <v>7.69</v>
      </c>
      <c r="F1057" t="n">
        <v>4.21</v>
      </c>
      <c r="G1057" t="n">
        <v>25.24</v>
      </c>
      <c r="H1057" t="n">
        <v>0.35</v>
      </c>
      <c r="I1057" t="n">
        <v>10</v>
      </c>
      <c r="J1057" t="n">
        <v>294.84</v>
      </c>
      <c r="K1057" t="n">
        <v>61.2</v>
      </c>
      <c r="L1057" t="n">
        <v>5.75</v>
      </c>
      <c r="M1057" t="n">
        <v>8</v>
      </c>
      <c r="N1057" t="n">
        <v>82.90000000000001</v>
      </c>
      <c r="O1057" t="n">
        <v>36598.44</v>
      </c>
      <c r="P1057" t="n">
        <v>72.33</v>
      </c>
      <c r="Q1057" t="n">
        <v>203.56</v>
      </c>
      <c r="R1057" t="n">
        <v>19.06</v>
      </c>
      <c r="S1057" t="n">
        <v>13.05</v>
      </c>
      <c r="T1057" t="n">
        <v>2684.01</v>
      </c>
      <c r="U1057" t="n">
        <v>0.68</v>
      </c>
      <c r="V1057" t="n">
        <v>0.89</v>
      </c>
      <c r="W1057" t="n">
        <v>0.07000000000000001</v>
      </c>
      <c r="X1057" t="n">
        <v>0.17</v>
      </c>
      <c r="Y1057" t="n">
        <v>1</v>
      </c>
      <c r="Z1057" t="n">
        <v>10</v>
      </c>
    </row>
    <row r="1058">
      <c r="A1058" t="n">
        <v>20</v>
      </c>
      <c r="B1058" t="n">
        <v>145</v>
      </c>
      <c r="C1058" t="inlineStr">
        <is>
          <t xml:space="preserve">CONCLUIDO	</t>
        </is>
      </c>
      <c r="D1058" t="n">
        <v>13.052</v>
      </c>
      <c r="E1058" t="n">
        <v>7.66</v>
      </c>
      <c r="F1058" t="n">
        <v>4.17</v>
      </c>
      <c r="G1058" t="n">
        <v>25.04</v>
      </c>
      <c r="H1058" t="n">
        <v>0.36</v>
      </c>
      <c r="I1058" t="n">
        <v>10</v>
      </c>
      <c r="J1058" t="n">
        <v>295.36</v>
      </c>
      <c r="K1058" t="n">
        <v>61.2</v>
      </c>
      <c r="L1058" t="n">
        <v>6</v>
      </c>
      <c r="M1058" t="n">
        <v>8</v>
      </c>
      <c r="N1058" t="n">
        <v>83.16</v>
      </c>
      <c r="O1058" t="n">
        <v>36662.22</v>
      </c>
      <c r="P1058" t="n">
        <v>71.70999999999999</v>
      </c>
      <c r="Q1058" t="n">
        <v>203.56</v>
      </c>
      <c r="R1058" t="n">
        <v>18.15</v>
      </c>
      <c r="S1058" t="n">
        <v>13.05</v>
      </c>
      <c r="T1058" t="n">
        <v>2231.59</v>
      </c>
      <c r="U1058" t="n">
        <v>0.72</v>
      </c>
      <c r="V1058" t="n">
        <v>0.9</v>
      </c>
      <c r="W1058" t="n">
        <v>0.07000000000000001</v>
      </c>
      <c r="X1058" t="n">
        <v>0.13</v>
      </c>
      <c r="Y1058" t="n">
        <v>1</v>
      </c>
      <c r="Z1058" t="n">
        <v>10</v>
      </c>
    </row>
    <row r="1059">
      <c r="A1059" t="n">
        <v>21</v>
      </c>
      <c r="B1059" t="n">
        <v>145</v>
      </c>
      <c r="C1059" t="inlineStr">
        <is>
          <t xml:space="preserve">CONCLUIDO	</t>
        </is>
      </c>
      <c r="D1059" t="n">
        <v>12.951</v>
      </c>
      <c r="E1059" t="n">
        <v>7.72</v>
      </c>
      <c r="F1059" t="n">
        <v>4.23</v>
      </c>
      <c r="G1059" t="n">
        <v>25.4</v>
      </c>
      <c r="H1059" t="n">
        <v>0.38</v>
      </c>
      <c r="I1059" t="n">
        <v>10</v>
      </c>
      <c r="J1059" t="n">
        <v>295.88</v>
      </c>
      <c r="K1059" t="n">
        <v>61.2</v>
      </c>
      <c r="L1059" t="n">
        <v>6.25</v>
      </c>
      <c r="M1059" t="n">
        <v>8</v>
      </c>
      <c r="N1059" t="n">
        <v>83.43000000000001</v>
      </c>
      <c r="O1059" t="n">
        <v>36726.12</v>
      </c>
      <c r="P1059" t="n">
        <v>72.63</v>
      </c>
      <c r="Q1059" t="n">
        <v>203.56</v>
      </c>
      <c r="R1059" t="n">
        <v>20.31</v>
      </c>
      <c r="S1059" t="n">
        <v>13.05</v>
      </c>
      <c r="T1059" t="n">
        <v>3312.25</v>
      </c>
      <c r="U1059" t="n">
        <v>0.64</v>
      </c>
      <c r="V1059" t="n">
        <v>0.88</v>
      </c>
      <c r="W1059" t="n">
        <v>0.06</v>
      </c>
      <c r="X1059" t="n">
        <v>0.19</v>
      </c>
      <c r="Y1059" t="n">
        <v>1</v>
      </c>
      <c r="Z1059" t="n">
        <v>10</v>
      </c>
    </row>
    <row r="1060">
      <c r="A1060" t="n">
        <v>22</v>
      </c>
      <c r="B1060" t="n">
        <v>145</v>
      </c>
      <c r="C1060" t="inlineStr">
        <is>
          <t xml:space="preserve">CONCLUIDO	</t>
        </is>
      </c>
      <c r="D1060" t="n">
        <v>13.0966</v>
      </c>
      <c r="E1060" t="n">
        <v>7.64</v>
      </c>
      <c r="F1060" t="n">
        <v>4.2</v>
      </c>
      <c r="G1060" t="n">
        <v>28.01</v>
      </c>
      <c r="H1060" t="n">
        <v>0.39</v>
      </c>
      <c r="I1060" t="n">
        <v>9</v>
      </c>
      <c r="J1060" t="n">
        <v>296.4</v>
      </c>
      <c r="K1060" t="n">
        <v>61.2</v>
      </c>
      <c r="L1060" t="n">
        <v>6.5</v>
      </c>
      <c r="M1060" t="n">
        <v>7</v>
      </c>
      <c r="N1060" t="n">
        <v>83.7</v>
      </c>
      <c r="O1060" t="n">
        <v>36790.13</v>
      </c>
      <c r="P1060" t="n">
        <v>71.88</v>
      </c>
      <c r="Q1060" t="n">
        <v>203.64</v>
      </c>
      <c r="R1060" t="n">
        <v>19.03</v>
      </c>
      <c r="S1060" t="n">
        <v>13.05</v>
      </c>
      <c r="T1060" t="n">
        <v>2675.18</v>
      </c>
      <c r="U1060" t="n">
        <v>0.6899999999999999</v>
      </c>
      <c r="V1060" t="n">
        <v>0.89</v>
      </c>
      <c r="W1060" t="n">
        <v>0.07000000000000001</v>
      </c>
      <c r="X1060" t="n">
        <v>0.16</v>
      </c>
      <c r="Y1060" t="n">
        <v>1</v>
      </c>
      <c r="Z1060" t="n">
        <v>10</v>
      </c>
    </row>
    <row r="1061">
      <c r="A1061" t="n">
        <v>23</v>
      </c>
      <c r="B1061" t="n">
        <v>145</v>
      </c>
      <c r="C1061" t="inlineStr">
        <is>
          <t xml:space="preserve">CONCLUIDO	</t>
        </is>
      </c>
      <c r="D1061" t="n">
        <v>13.0819</v>
      </c>
      <c r="E1061" t="n">
        <v>7.64</v>
      </c>
      <c r="F1061" t="n">
        <v>4.21</v>
      </c>
      <c r="G1061" t="n">
        <v>28.07</v>
      </c>
      <c r="H1061" t="n">
        <v>0.4</v>
      </c>
      <c r="I1061" t="n">
        <v>9</v>
      </c>
      <c r="J1061" t="n">
        <v>296.92</v>
      </c>
      <c r="K1061" t="n">
        <v>61.2</v>
      </c>
      <c r="L1061" t="n">
        <v>6.75</v>
      </c>
      <c r="M1061" t="n">
        <v>7</v>
      </c>
      <c r="N1061" t="n">
        <v>83.97</v>
      </c>
      <c r="O1061" t="n">
        <v>36854.25</v>
      </c>
      <c r="P1061" t="n">
        <v>72.12</v>
      </c>
      <c r="Q1061" t="n">
        <v>203.56</v>
      </c>
      <c r="R1061" t="n">
        <v>19.37</v>
      </c>
      <c r="S1061" t="n">
        <v>13.05</v>
      </c>
      <c r="T1061" t="n">
        <v>2844.33</v>
      </c>
      <c r="U1061" t="n">
        <v>0.67</v>
      </c>
      <c r="V1061" t="n">
        <v>0.89</v>
      </c>
      <c r="W1061" t="n">
        <v>0.07000000000000001</v>
      </c>
      <c r="X1061" t="n">
        <v>0.17</v>
      </c>
      <c r="Y1061" t="n">
        <v>1</v>
      </c>
      <c r="Z1061" t="n">
        <v>10</v>
      </c>
    </row>
    <row r="1062">
      <c r="A1062" t="n">
        <v>24</v>
      </c>
      <c r="B1062" t="n">
        <v>145</v>
      </c>
      <c r="C1062" t="inlineStr">
        <is>
          <t xml:space="preserve">CONCLUIDO	</t>
        </is>
      </c>
      <c r="D1062" t="n">
        <v>13.0957</v>
      </c>
      <c r="E1062" t="n">
        <v>7.64</v>
      </c>
      <c r="F1062" t="n">
        <v>4.2</v>
      </c>
      <c r="G1062" t="n">
        <v>28.01</v>
      </c>
      <c r="H1062" t="n">
        <v>0.42</v>
      </c>
      <c r="I1062" t="n">
        <v>9</v>
      </c>
      <c r="J1062" t="n">
        <v>297.44</v>
      </c>
      <c r="K1062" t="n">
        <v>61.2</v>
      </c>
      <c r="L1062" t="n">
        <v>7</v>
      </c>
      <c r="M1062" t="n">
        <v>7</v>
      </c>
      <c r="N1062" t="n">
        <v>84.23999999999999</v>
      </c>
      <c r="O1062" t="n">
        <v>36918.48</v>
      </c>
      <c r="P1062" t="n">
        <v>71.87</v>
      </c>
      <c r="Q1062" t="n">
        <v>203.59</v>
      </c>
      <c r="R1062" t="n">
        <v>19.11</v>
      </c>
      <c r="S1062" t="n">
        <v>13.05</v>
      </c>
      <c r="T1062" t="n">
        <v>2715.28</v>
      </c>
      <c r="U1062" t="n">
        <v>0.68</v>
      </c>
      <c r="V1062" t="n">
        <v>0.89</v>
      </c>
      <c r="W1062" t="n">
        <v>0.07000000000000001</v>
      </c>
      <c r="X1062" t="n">
        <v>0.16</v>
      </c>
      <c r="Y1062" t="n">
        <v>1</v>
      </c>
      <c r="Z1062" t="n">
        <v>10</v>
      </c>
    </row>
    <row r="1063">
      <c r="A1063" t="n">
        <v>25</v>
      </c>
      <c r="B1063" t="n">
        <v>145</v>
      </c>
      <c r="C1063" t="inlineStr">
        <is>
          <t xml:space="preserve">CONCLUIDO	</t>
        </is>
      </c>
      <c r="D1063" t="n">
        <v>13.0838</v>
      </c>
      <c r="E1063" t="n">
        <v>7.64</v>
      </c>
      <c r="F1063" t="n">
        <v>4.21</v>
      </c>
      <c r="G1063" t="n">
        <v>28.06</v>
      </c>
      <c r="H1063" t="n">
        <v>0.43</v>
      </c>
      <c r="I1063" t="n">
        <v>9</v>
      </c>
      <c r="J1063" t="n">
        <v>297.96</v>
      </c>
      <c r="K1063" t="n">
        <v>61.2</v>
      </c>
      <c r="L1063" t="n">
        <v>7.25</v>
      </c>
      <c r="M1063" t="n">
        <v>7</v>
      </c>
      <c r="N1063" t="n">
        <v>84.51000000000001</v>
      </c>
      <c r="O1063" t="n">
        <v>36982.83</v>
      </c>
      <c r="P1063" t="n">
        <v>71.86</v>
      </c>
      <c r="Q1063" t="n">
        <v>203.56</v>
      </c>
      <c r="R1063" t="n">
        <v>19.28</v>
      </c>
      <c r="S1063" t="n">
        <v>13.05</v>
      </c>
      <c r="T1063" t="n">
        <v>2798.12</v>
      </c>
      <c r="U1063" t="n">
        <v>0.68</v>
      </c>
      <c r="V1063" t="n">
        <v>0.89</v>
      </c>
      <c r="W1063" t="n">
        <v>0.07000000000000001</v>
      </c>
      <c r="X1063" t="n">
        <v>0.17</v>
      </c>
      <c r="Y1063" t="n">
        <v>1</v>
      </c>
      <c r="Z1063" t="n">
        <v>10</v>
      </c>
    </row>
    <row r="1064">
      <c r="A1064" t="n">
        <v>26</v>
      </c>
      <c r="B1064" t="n">
        <v>145</v>
      </c>
      <c r="C1064" t="inlineStr">
        <is>
          <t xml:space="preserve">CONCLUIDO	</t>
        </is>
      </c>
      <c r="D1064" t="n">
        <v>13.2222</v>
      </c>
      <c r="E1064" t="n">
        <v>7.56</v>
      </c>
      <c r="F1064" t="n">
        <v>4.18</v>
      </c>
      <c r="G1064" t="n">
        <v>31.37</v>
      </c>
      <c r="H1064" t="n">
        <v>0.45</v>
      </c>
      <c r="I1064" t="n">
        <v>8</v>
      </c>
      <c r="J1064" t="n">
        <v>298.48</v>
      </c>
      <c r="K1064" t="n">
        <v>61.2</v>
      </c>
      <c r="L1064" t="n">
        <v>7.5</v>
      </c>
      <c r="M1064" t="n">
        <v>6</v>
      </c>
      <c r="N1064" t="n">
        <v>84.79000000000001</v>
      </c>
      <c r="O1064" t="n">
        <v>37047.29</v>
      </c>
      <c r="P1064" t="n">
        <v>71.36</v>
      </c>
      <c r="Q1064" t="n">
        <v>203.57</v>
      </c>
      <c r="R1064" t="n">
        <v>18.44</v>
      </c>
      <c r="S1064" t="n">
        <v>13.05</v>
      </c>
      <c r="T1064" t="n">
        <v>2385.1</v>
      </c>
      <c r="U1064" t="n">
        <v>0.71</v>
      </c>
      <c r="V1064" t="n">
        <v>0.89</v>
      </c>
      <c r="W1064" t="n">
        <v>0.07000000000000001</v>
      </c>
      <c r="X1064" t="n">
        <v>0.14</v>
      </c>
      <c r="Y1064" t="n">
        <v>1</v>
      </c>
      <c r="Z1064" t="n">
        <v>10</v>
      </c>
    </row>
    <row r="1065">
      <c r="A1065" t="n">
        <v>27</v>
      </c>
      <c r="B1065" t="n">
        <v>145</v>
      </c>
      <c r="C1065" t="inlineStr">
        <is>
          <t xml:space="preserve">CONCLUIDO	</t>
        </is>
      </c>
      <c r="D1065" t="n">
        <v>13.2217</v>
      </c>
      <c r="E1065" t="n">
        <v>7.56</v>
      </c>
      <c r="F1065" t="n">
        <v>4.18</v>
      </c>
      <c r="G1065" t="n">
        <v>31.37</v>
      </c>
      <c r="H1065" t="n">
        <v>0.46</v>
      </c>
      <c r="I1065" t="n">
        <v>8</v>
      </c>
      <c r="J1065" t="n">
        <v>299.01</v>
      </c>
      <c r="K1065" t="n">
        <v>61.2</v>
      </c>
      <c r="L1065" t="n">
        <v>7.75</v>
      </c>
      <c r="M1065" t="n">
        <v>6</v>
      </c>
      <c r="N1065" t="n">
        <v>85.06</v>
      </c>
      <c r="O1065" t="n">
        <v>37111.87</v>
      </c>
      <c r="P1065" t="n">
        <v>71.25</v>
      </c>
      <c r="Q1065" t="n">
        <v>203.56</v>
      </c>
      <c r="R1065" t="n">
        <v>18.5</v>
      </c>
      <c r="S1065" t="n">
        <v>13.05</v>
      </c>
      <c r="T1065" t="n">
        <v>2414.58</v>
      </c>
      <c r="U1065" t="n">
        <v>0.71</v>
      </c>
      <c r="V1065" t="n">
        <v>0.89</v>
      </c>
      <c r="W1065" t="n">
        <v>0.07000000000000001</v>
      </c>
      <c r="X1065" t="n">
        <v>0.14</v>
      </c>
      <c r="Y1065" t="n">
        <v>1</v>
      </c>
      <c r="Z1065" t="n">
        <v>10</v>
      </c>
    </row>
    <row r="1066">
      <c r="A1066" t="n">
        <v>28</v>
      </c>
      <c r="B1066" t="n">
        <v>145</v>
      </c>
      <c r="C1066" t="inlineStr">
        <is>
          <t xml:space="preserve">CONCLUIDO	</t>
        </is>
      </c>
      <c r="D1066" t="n">
        <v>13.2212</v>
      </c>
      <c r="E1066" t="n">
        <v>7.56</v>
      </c>
      <c r="F1066" t="n">
        <v>4.18</v>
      </c>
      <c r="G1066" t="n">
        <v>31.38</v>
      </c>
      <c r="H1066" t="n">
        <v>0.48</v>
      </c>
      <c r="I1066" t="n">
        <v>8</v>
      </c>
      <c r="J1066" t="n">
        <v>299.53</v>
      </c>
      <c r="K1066" t="n">
        <v>61.2</v>
      </c>
      <c r="L1066" t="n">
        <v>8</v>
      </c>
      <c r="M1066" t="n">
        <v>6</v>
      </c>
      <c r="N1066" t="n">
        <v>85.33</v>
      </c>
      <c r="O1066" t="n">
        <v>37176.68</v>
      </c>
      <c r="P1066" t="n">
        <v>71.12</v>
      </c>
      <c r="Q1066" t="n">
        <v>203.56</v>
      </c>
      <c r="R1066" t="n">
        <v>18.5</v>
      </c>
      <c r="S1066" t="n">
        <v>13.05</v>
      </c>
      <c r="T1066" t="n">
        <v>2416.73</v>
      </c>
      <c r="U1066" t="n">
        <v>0.71</v>
      </c>
      <c r="V1066" t="n">
        <v>0.89</v>
      </c>
      <c r="W1066" t="n">
        <v>0.07000000000000001</v>
      </c>
      <c r="X1066" t="n">
        <v>0.14</v>
      </c>
      <c r="Y1066" t="n">
        <v>1</v>
      </c>
      <c r="Z1066" t="n">
        <v>10</v>
      </c>
    </row>
    <row r="1067">
      <c r="A1067" t="n">
        <v>29</v>
      </c>
      <c r="B1067" t="n">
        <v>145</v>
      </c>
      <c r="C1067" t="inlineStr">
        <is>
          <t xml:space="preserve">CONCLUIDO	</t>
        </is>
      </c>
      <c r="D1067" t="n">
        <v>13.2251</v>
      </c>
      <c r="E1067" t="n">
        <v>7.56</v>
      </c>
      <c r="F1067" t="n">
        <v>4.18</v>
      </c>
      <c r="G1067" t="n">
        <v>31.36</v>
      </c>
      <c r="H1067" t="n">
        <v>0.49</v>
      </c>
      <c r="I1067" t="n">
        <v>8</v>
      </c>
      <c r="J1067" t="n">
        <v>300.06</v>
      </c>
      <c r="K1067" t="n">
        <v>61.2</v>
      </c>
      <c r="L1067" t="n">
        <v>8.25</v>
      </c>
      <c r="M1067" t="n">
        <v>6</v>
      </c>
      <c r="N1067" t="n">
        <v>85.61</v>
      </c>
      <c r="O1067" t="n">
        <v>37241.49</v>
      </c>
      <c r="P1067" t="n">
        <v>70.90000000000001</v>
      </c>
      <c r="Q1067" t="n">
        <v>203.6</v>
      </c>
      <c r="R1067" t="n">
        <v>18.36</v>
      </c>
      <c r="S1067" t="n">
        <v>13.05</v>
      </c>
      <c r="T1067" t="n">
        <v>2343.25</v>
      </c>
      <c r="U1067" t="n">
        <v>0.71</v>
      </c>
      <c r="V1067" t="n">
        <v>0.89</v>
      </c>
      <c r="W1067" t="n">
        <v>0.07000000000000001</v>
      </c>
      <c r="X1067" t="n">
        <v>0.14</v>
      </c>
      <c r="Y1067" t="n">
        <v>1</v>
      </c>
      <c r="Z1067" t="n">
        <v>10</v>
      </c>
    </row>
    <row r="1068">
      <c r="A1068" t="n">
        <v>30</v>
      </c>
      <c r="B1068" t="n">
        <v>145</v>
      </c>
      <c r="C1068" t="inlineStr">
        <is>
          <t xml:space="preserve">CONCLUIDO	</t>
        </is>
      </c>
      <c r="D1068" t="n">
        <v>13.3764</v>
      </c>
      <c r="E1068" t="n">
        <v>7.48</v>
      </c>
      <c r="F1068" t="n">
        <v>4.15</v>
      </c>
      <c r="G1068" t="n">
        <v>35.57</v>
      </c>
      <c r="H1068" t="n">
        <v>0.5</v>
      </c>
      <c r="I1068" t="n">
        <v>7</v>
      </c>
      <c r="J1068" t="n">
        <v>300.59</v>
      </c>
      <c r="K1068" t="n">
        <v>61.2</v>
      </c>
      <c r="L1068" t="n">
        <v>8.5</v>
      </c>
      <c r="M1068" t="n">
        <v>5</v>
      </c>
      <c r="N1068" t="n">
        <v>85.89</v>
      </c>
      <c r="O1068" t="n">
        <v>37306.42</v>
      </c>
      <c r="P1068" t="n">
        <v>70.25</v>
      </c>
      <c r="Q1068" t="n">
        <v>203.56</v>
      </c>
      <c r="R1068" t="n">
        <v>17.29</v>
      </c>
      <c r="S1068" t="n">
        <v>13.05</v>
      </c>
      <c r="T1068" t="n">
        <v>1814.89</v>
      </c>
      <c r="U1068" t="n">
        <v>0.75</v>
      </c>
      <c r="V1068" t="n">
        <v>0.9</v>
      </c>
      <c r="W1068" t="n">
        <v>0.07000000000000001</v>
      </c>
      <c r="X1068" t="n">
        <v>0.11</v>
      </c>
      <c r="Y1068" t="n">
        <v>1</v>
      </c>
      <c r="Z1068" t="n">
        <v>10</v>
      </c>
    </row>
    <row r="1069">
      <c r="A1069" t="n">
        <v>31</v>
      </c>
      <c r="B1069" t="n">
        <v>145</v>
      </c>
      <c r="C1069" t="inlineStr">
        <is>
          <t xml:space="preserve">CONCLUIDO	</t>
        </is>
      </c>
      <c r="D1069" t="n">
        <v>13.4158</v>
      </c>
      <c r="E1069" t="n">
        <v>7.45</v>
      </c>
      <c r="F1069" t="n">
        <v>4.13</v>
      </c>
      <c r="G1069" t="n">
        <v>35.38</v>
      </c>
      <c r="H1069" t="n">
        <v>0.52</v>
      </c>
      <c r="I1069" t="n">
        <v>7</v>
      </c>
      <c r="J1069" t="n">
        <v>301.11</v>
      </c>
      <c r="K1069" t="n">
        <v>61.2</v>
      </c>
      <c r="L1069" t="n">
        <v>8.75</v>
      </c>
      <c r="M1069" t="n">
        <v>5</v>
      </c>
      <c r="N1069" t="n">
        <v>86.16</v>
      </c>
      <c r="O1069" t="n">
        <v>37371.47</v>
      </c>
      <c r="P1069" t="n">
        <v>69.84999999999999</v>
      </c>
      <c r="Q1069" t="n">
        <v>203.56</v>
      </c>
      <c r="R1069" t="n">
        <v>16.71</v>
      </c>
      <c r="S1069" t="n">
        <v>13.05</v>
      </c>
      <c r="T1069" t="n">
        <v>1522.93</v>
      </c>
      <c r="U1069" t="n">
        <v>0.78</v>
      </c>
      <c r="V1069" t="n">
        <v>0.91</v>
      </c>
      <c r="W1069" t="n">
        <v>0.06</v>
      </c>
      <c r="X1069" t="n">
        <v>0.09</v>
      </c>
      <c r="Y1069" t="n">
        <v>1</v>
      </c>
      <c r="Z1069" t="n">
        <v>10</v>
      </c>
    </row>
    <row r="1070">
      <c r="A1070" t="n">
        <v>32</v>
      </c>
      <c r="B1070" t="n">
        <v>145</v>
      </c>
      <c r="C1070" t="inlineStr">
        <is>
          <t xml:space="preserve">CONCLUIDO	</t>
        </is>
      </c>
      <c r="D1070" t="n">
        <v>13.37</v>
      </c>
      <c r="E1070" t="n">
        <v>7.48</v>
      </c>
      <c r="F1070" t="n">
        <v>4.15</v>
      </c>
      <c r="G1070" t="n">
        <v>35.6</v>
      </c>
      <c r="H1070" t="n">
        <v>0.53</v>
      </c>
      <c r="I1070" t="n">
        <v>7</v>
      </c>
      <c r="J1070" t="n">
        <v>301.64</v>
      </c>
      <c r="K1070" t="n">
        <v>61.2</v>
      </c>
      <c r="L1070" t="n">
        <v>9</v>
      </c>
      <c r="M1070" t="n">
        <v>5</v>
      </c>
      <c r="N1070" t="n">
        <v>86.44</v>
      </c>
      <c r="O1070" t="n">
        <v>37436.63</v>
      </c>
      <c r="P1070" t="n">
        <v>70.25</v>
      </c>
      <c r="Q1070" t="n">
        <v>203.56</v>
      </c>
      <c r="R1070" t="n">
        <v>17.6</v>
      </c>
      <c r="S1070" t="n">
        <v>13.05</v>
      </c>
      <c r="T1070" t="n">
        <v>1972.13</v>
      </c>
      <c r="U1070" t="n">
        <v>0.74</v>
      </c>
      <c r="V1070" t="n">
        <v>0.9</v>
      </c>
      <c r="W1070" t="n">
        <v>0.06</v>
      </c>
      <c r="X1070" t="n">
        <v>0.11</v>
      </c>
      <c r="Y1070" t="n">
        <v>1</v>
      </c>
      <c r="Z1070" t="n">
        <v>10</v>
      </c>
    </row>
    <row r="1071">
      <c r="A1071" t="n">
        <v>33</v>
      </c>
      <c r="B1071" t="n">
        <v>145</v>
      </c>
      <c r="C1071" t="inlineStr">
        <is>
          <t xml:space="preserve">CONCLUIDO	</t>
        </is>
      </c>
      <c r="D1071" t="n">
        <v>13.3368</v>
      </c>
      <c r="E1071" t="n">
        <v>7.5</v>
      </c>
      <c r="F1071" t="n">
        <v>4.17</v>
      </c>
      <c r="G1071" t="n">
        <v>35.76</v>
      </c>
      <c r="H1071" t="n">
        <v>0.55</v>
      </c>
      <c r="I1071" t="n">
        <v>7</v>
      </c>
      <c r="J1071" t="n">
        <v>302.17</v>
      </c>
      <c r="K1071" t="n">
        <v>61.2</v>
      </c>
      <c r="L1071" t="n">
        <v>9.25</v>
      </c>
      <c r="M1071" t="n">
        <v>5</v>
      </c>
      <c r="N1071" t="n">
        <v>86.72</v>
      </c>
      <c r="O1071" t="n">
        <v>37501.91</v>
      </c>
      <c r="P1071" t="n">
        <v>70.54000000000001</v>
      </c>
      <c r="Q1071" t="n">
        <v>203.56</v>
      </c>
      <c r="R1071" t="n">
        <v>18.17</v>
      </c>
      <c r="S1071" t="n">
        <v>13.05</v>
      </c>
      <c r="T1071" t="n">
        <v>2253.8</v>
      </c>
      <c r="U1071" t="n">
        <v>0.72</v>
      </c>
      <c r="V1071" t="n">
        <v>0.9</v>
      </c>
      <c r="W1071" t="n">
        <v>0.07000000000000001</v>
      </c>
      <c r="X1071" t="n">
        <v>0.13</v>
      </c>
      <c r="Y1071" t="n">
        <v>1</v>
      </c>
      <c r="Z1071" t="n">
        <v>10</v>
      </c>
    </row>
    <row r="1072">
      <c r="A1072" t="n">
        <v>34</v>
      </c>
      <c r="B1072" t="n">
        <v>145</v>
      </c>
      <c r="C1072" t="inlineStr">
        <is>
          <t xml:space="preserve">CONCLUIDO	</t>
        </is>
      </c>
      <c r="D1072" t="n">
        <v>13.3551</v>
      </c>
      <c r="E1072" t="n">
        <v>7.49</v>
      </c>
      <c r="F1072" t="n">
        <v>4.16</v>
      </c>
      <c r="G1072" t="n">
        <v>35.67</v>
      </c>
      <c r="H1072" t="n">
        <v>0.5600000000000001</v>
      </c>
      <c r="I1072" t="n">
        <v>7</v>
      </c>
      <c r="J1072" t="n">
        <v>302.7</v>
      </c>
      <c r="K1072" t="n">
        <v>61.2</v>
      </c>
      <c r="L1072" t="n">
        <v>9.5</v>
      </c>
      <c r="M1072" t="n">
        <v>5</v>
      </c>
      <c r="N1072" t="n">
        <v>87</v>
      </c>
      <c r="O1072" t="n">
        <v>37567.32</v>
      </c>
      <c r="P1072" t="n">
        <v>70.19</v>
      </c>
      <c r="Q1072" t="n">
        <v>203.56</v>
      </c>
      <c r="R1072" t="n">
        <v>17.83</v>
      </c>
      <c r="S1072" t="n">
        <v>13.05</v>
      </c>
      <c r="T1072" t="n">
        <v>2082.9</v>
      </c>
      <c r="U1072" t="n">
        <v>0.73</v>
      </c>
      <c r="V1072" t="n">
        <v>0.9</v>
      </c>
      <c r="W1072" t="n">
        <v>0.06</v>
      </c>
      <c r="X1072" t="n">
        <v>0.12</v>
      </c>
      <c r="Y1072" t="n">
        <v>1</v>
      </c>
      <c r="Z1072" t="n">
        <v>10</v>
      </c>
    </row>
    <row r="1073">
      <c r="A1073" t="n">
        <v>35</v>
      </c>
      <c r="B1073" t="n">
        <v>145</v>
      </c>
      <c r="C1073" t="inlineStr">
        <is>
          <t xml:space="preserve">CONCLUIDO	</t>
        </is>
      </c>
      <c r="D1073" t="n">
        <v>13.3467</v>
      </c>
      <c r="E1073" t="n">
        <v>7.49</v>
      </c>
      <c r="F1073" t="n">
        <v>4.17</v>
      </c>
      <c r="G1073" t="n">
        <v>35.71</v>
      </c>
      <c r="H1073" t="n">
        <v>0.57</v>
      </c>
      <c r="I1073" t="n">
        <v>7</v>
      </c>
      <c r="J1073" t="n">
        <v>303.23</v>
      </c>
      <c r="K1073" t="n">
        <v>61.2</v>
      </c>
      <c r="L1073" t="n">
        <v>9.75</v>
      </c>
      <c r="M1073" t="n">
        <v>5</v>
      </c>
      <c r="N1073" t="n">
        <v>87.28</v>
      </c>
      <c r="O1073" t="n">
        <v>37632.84</v>
      </c>
      <c r="P1073" t="n">
        <v>70.05</v>
      </c>
      <c r="Q1073" t="n">
        <v>203.56</v>
      </c>
      <c r="R1073" t="n">
        <v>18.01</v>
      </c>
      <c r="S1073" t="n">
        <v>13.05</v>
      </c>
      <c r="T1073" t="n">
        <v>2174.79</v>
      </c>
      <c r="U1073" t="n">
        <v>0.72</v>
      </c>
      <c r="V1073" t="n">
        <v>0.9</v>
      </c>
      <c r="W1073" t="n">
        <v>0.06</v>
      </c>
      <c r="X1073" t="n">
        <v>0.13</v>
      </c>
      <c r="Y1073" t="n">
        <v>1</v>
      </c>
      <c r="Z1073" t="n">
        <v>10</v>
      </c>
    </row>
    <row r="1074">
      <c r="A1074" t="n">
        <v>36</v>
      </c>
      <c r="B1074" t="n">
        <v>145</v>
      </c>
      <c r="C1074" t="inlineStr">
        <is>
          <t xml:space="preserve">CONCLUIDO	</t>
        </is>
      </c>
      <c r="D1074" t="n">
        <v>13.4922</v>
      </c>
      <c r="E1074" t="n">
        <v>7.41</v>
      </c>
      <c r="F1074" t="n">
        <v>4.14</v>
      </c>
      <c r="G1074" t="n">
        <v>41.39</v>
      </c>
      <c r="H1074" t="n">
        <v>0.59</v>
      </c>
      <c r="I1074" t="n">
        <v>6</v>
      </c>
      <c r="J1074" t="n">
        <v>303.76</v>
      </c>
      <c r="K1074" t="n">
        <v>61.2</v>
      </c>
      <c r="L1074" t="n">
        <v>10</v>
      </c>
      <c r="M1074" t="n">
        <v>4</v>
      </c>
      <c r="N1074" t="n">
        <v>87.56999999999999</v>
      </c>
      <c r="O1074" t="n">
        <v>37698.48</v>
      </c>
      <c r="P1074" t="n">
        <v>69.39</v>
      </c>
      <c r="Q1074" t="n">
        <v>203.56</v>
      </c>
      <c r="R1074" t="n">
        <v>17.12</v>
      </c>
      <c r="S1074" t="n">
        <v>13.05</v>
      </c>
      <c r="T1074" t="n">
        <v>1735.66</v>
      </c>
      <c r="U1074" t="n">
        <v>0.76</v>
      </c>
      <c r="V1074" t="n">
        <v>0.9</v>
      </c>
      <c r="W1074" t="n">
        <v>0.06</v>
      </c>
      <c r="X1074" t="n">
        <v>0.1</v>
      </c>
      <c r="Y1074" t="n">
        <v>1</v>
      </c>
      <c r="Z1074" t="n">
        <v>10</v>
      </c>
    </row>
    <row r="1075">
      <c r="A1075" t="n">
        <v>37</v>
      </c>
      <c r="B1075" t="n">
        <v>145</v>
      </c>
      <c r="C1075" t="inlineStr">
        <is>
          <t xml:space="preserve">CONCLUIDO	</t>
        </is>
      </c>
      <c r="D1075" t="n">
        <v>13.4927</v>
      </c>
      <c r="E1075" t="n">
        <v>7.41</v>
      </c>
      <c r="F1075" t="n">
        <v>4.14</v>
      </c>
      <c r="G1075" t="n">
        <v>41.39</v>
      </c>
      <c r="H1075" t="n">
        <v>0.6</v>
      </c>
      <c r="I1075" t="n">
        <v>6</v>
      </c>
      <c r="J1075" t="n">
        <v>304.3</v>
      </c>
      <c r="K1075" t="n">
        <v>61.2</v>
      </c>
      <c r="L1075" t="n">
        <v>10.25</v>
      </c>
      <c r="M1075" t="n">
        <v>4</v>
      </c>
      <c r="N1075" t="n">
        <v>87.84999999999999</v>
      </c>
      <c r="O1075" t="n">
        <v>37764.25</v>
      </c>
      <c r="P1075" t="n">
        <v>69.34999999999999</v>
      </c>
      <c r="Q1075" t="n">
        <v>203.56</v>
      </c>
      <c r="R1075" t="n">
        <v>17.06</v>
      </c>
      <c r="S1075" t="n">
        <v>13.05</v>
      </c>
      <c r="T1075" t="n">
        <v>1702.83</v>
      </c>
      <c r="U1075" t="n">
        <v>0.77</v>
      </c>
      <c r="V1075" t="n">
        <v>0.9</v>
      </c>
      <c r="W1075" t="n">
        <v>0.06</v>
      </c>
      <c r="X1075" t="n">
        <v>0.1</v>
      </c>
      <c r="Y1075" t="n">
        <v>1</v>
      </c>
      <c r="Z1075" t="n">
        <v>10</v>
      </c>
    </row>
    <row r="1076">
      <c r="A1076" t="n">
        <v>38</v>
      </c>
      <c r="B1076" t="n">
        <v>145</v>
      </c>
      <c r="C1076" t="inlineStr">
        <is>
          <t xml:space="preserve">CONCLUIDO	</t>
        </is>
      </c>
      <c r="D1076" t="n">
        <v>13.4867</v>
      </c>
      <c r="E1076" t="n">
        <v>7.41</v>
      </c>
      <c r="F1076" t="n">
        <v>4.14</v>
      </c>
      <c r="G1076" t="n">
        <v>41.42</v>
      </c>
      <c r="H1076" t="n">
        <v>0.61</v>
      </c>
      <c r="I1076" t="n">
        <v>6</v>
      </c>
      <c r="J1076" t="n">
        <v>304.83</v>
      </c>
      <c r="K1076" t="n">
        <v>61.2</v>
      </c>
      <c r="L1076" t="n">
        <v>10.5</v>
      </c>
      <c r="M1076" t="n">
        <v>4</v>
      </c>
      <c r="N1076" t="n">
        <v>88.13</v>
      </c>
      <c r="O1076" t="n">
        <v>37830.13</v>
      </c>
      <c r="P1076" t="n">
        <v>69.52</v>
      </c>
      <c r="Q1076" t="n">
        <v>203.56</v>
      </c>
      <c r="R1076" t="n">
        <v>17.19</v>
      </c>
      <c r="S1076" t="n">
        <v>13.05</v>
      </c>
      <c r="T1076" t="n">
        <v>1771.96</v>
      </c>
      <c r="U1076" t="n">
        <v>0.76</v>
      </c>
      <c r="V1076" t="n">
        <v>0.9</v>
      </c>
      <c r="W1076" t="n">
        <v>0.06</v>
      </c>
      <c r="X1076" t="n">
        <v>0.1</v>
      </c>
      <c r="Y1076" t="n">
        <v>1</v>
      </c>
      <c r="Z1076" t="n">
        <v>10</v>
      </c>
    </row>
    <row r="1077">
      <c r="A1077" t="n">
        <v>39</v>
      </c>
      <c r="B1077" t="n">
        <v>145</v>
      </c>
      <c r="C1077" t="inlineStr">
        <is>
          <t xml:space="preserve">CONCLUIDO	</t>
        </is>
      </c>
      <c r="D1077" t="n">
        <v>13.4933</v>
      </c>
      <c r="E1077" t="n">
        <v>7.41</v>
      </c>
      <c r="F1077" t="n">
        <v>4.14</v>
      </c>
      <c r="G1077" t="n">
        <v>41.39</v>
      </c>
      <c r="H1077" t="n">
        <v>0.63</v>
      </c>
      <c r="I1077" t="n">
        <v>6</v>
      </c>
      <c r="J1077" t="n">
        <v>305.37</v>
      </c>
      <c r="K1077" t="n">
        <v>61.2</v>
      </c>
      <c r="L1077" t="n">
        <v>10.75</v>
      </c>
      <c r="M1077" t="n">
        <v>4</v>
      </c>
      <c r="N1077" t="n">
        <v>88.42</v>
      </c>
      <c r="O1077" t="n">
        <v>37896.14</v>
      </c>
      <c r="P1077" t="n">
        <v>69.41</v>
      </c>
      <c r="Q1077" t="n">
        <v>203.56</v>
      </c>
      <c r="R1077" t="n">
        <v>17.09</v>
      </c>
      <c r="S1077" t="n">
        <v>13.05</v>
      </c>
      <c r="T1077" t="n">
        <v>1719.36</v>
      </c>
      <c r="U1077" t="n">
        <v>0.76</v>
      </c>
      <c r="V1077" t="n">
        <v>0.9</v>
      </c>
      <c r="W1077" t="n">
        <v>0.06</v>
      </c>
      <c r="X1077" t="n">
        <v>0.1</v>
      </c>
      <c r="Y1077" t="n">
        <v>1</v>
      </c>
      <c r="Z1077" t="n">
        <v>10</v>
      </c>
    </row>
    <row r="1078">
      <c r="A1078" t="n">
        <v>40</v>
      </c>
      <c r="B1078" t="n">
        <v>145</v>
      </c>
      <c r="C1078" t="inlineStr">
        <is>
          <t xml:space="preserve">CONCLUIDO	</t>
        </is>
      </c>
      <c r="D1078" t="n">
        <v>13.4912</v>
      </c>
      <c r="E1078" t="n">
        <v>7.41</v>
      </c>
      <c r="F1078" t="n">
        <v>4.14</v>
      </c>
      <c r="G1078" t="n">
        <v>41.4</v>
      </c>
      <c r="H1078" t="n">
        <v>0.64</v>
      </c>
      <c r="I1078" t="n">
        <v>6</v>
      </c>
      <c r="J1078" t="n">
        <v>305.9</v>
      </c>
      <c r="K1078" t="n">
        <v>61.2</v>
      </c>
      <c r="L1078" t="n">
        <v>11</v>
      </c>
      <c r="M1078" t="n">
        <v>4</v>
      </c>
      <c r="N1078" t="n">
        <v>88.7</v>
      </c>
      <c r="O1078" t="n">
        <v>37962.28</v>
      </c>
      <c r="P1078" t="n">
        <v>69.45999999999999</v>
      </c>
      <c r="Q1078" t="n">
        <v>203.57</v>
      </c>
      <c r="R1078" t="n">
        <v>17.1</v>
      </c>
      <c r="S1078" t="n">
        <v>13.05</v>
      </c>
      <c r="T1078" t="n">
        <v>1727.02</v>
      </c>
      <c r="U1078" t="n">
        <v>0.76</v>
      </c>
      <c r="V1078" t="n">
        <v>0.9</v>
      </c>
      <c r="W1078" t="n">
        <v>0.06</v>
      </c>
      <c r="X1078" t="n">
        <v>0.1</v>
      </c>
      <c r="Y1078" t="n">
        <v>1</v>
      </c>
      <c r="Z1078" t="n">
        <v>10</v>
      </c>
    </row>
    <row r="1079">
      <c r="A1079" t="n">
        <v>41</v>
      </c>
      <c r="B1079" t="n">
        <v>145</v>
      </c>
      <c r="C1079" t="inlineStr">
        <is>
          <t xml:space="preserve">CONCLUIDO	</t>
        </is>
      </c>
      <c r="D1079" t="n">
        <v>13.513</v>
      </c>
      <c r="E1079" t="n">
        <v>7.4</v>
      </c>
      <c r="F1079" t="n">
        <v>4.13</v>
      </c>
      <c r="G1079" t="n">
        <v>41.28</v>
      </c>
      <c r="H1079" t="n">
        <v>0.65</v>
      </c>
      <c r="I1079" t="n">
        <v>6</v>
      </c>
      <c r="J1079" t="n">
        <v>306.44</v>
      </c>
      <c r="K1079" t="n">
        <v>61.2</v>
      </c>
      <c r="L1079" t="n">
        <v>11.25</v>
      </c>
      <c r="M1079" t="n">
        <v>4</v>
      </c>
      <c r="N1079" t="n">
        <v>88.98999999999999</v>
      </c>
      <c r="O1079" t="n">
        <v>38028.53</v>
      </c>
      <c r="P1079" t="n">
        <v>69.15000000000001</v>
      </c>
      <c r="Q1079" t="n">
        <v>203.56</v>
      </c>
      <c r="R1079" t="n">
        <v>16.6</v>
      </c>
      <c r="S1079" t="n">
        <v>13.05</v>
      </c>
      <c r="T1079" t="n">
        <v>1474.43</v>
      </c>
      <c r="U1079" t="n">
        <v>0.79</v>
      </c>
      <c r="V1079" t="n">
        <v>0.91</v>
      </c>
      <c r="W1079" t="n">
        <v>0.07000000000000001</v>
      </c>
      <c r="X1079" t="n">
        <v>0.09</v>
      </c>
      <c r="Y1079" t="n">
        <v>1</v>
      </c>
      <c r="Z1079" t="n">
        <v>10</v>
      </c>
    </row>
    <row r="1080">
      <c r="A1080" t="n">
        <v>42</v>
      </c>
      <c r="B1080" t="n">
        <v>145</v>
      </c>
      <c r="C1080" t="inlineStr">
        <is>
          <t xml:space="preserve">CONCLUIDO	</t>
        </is>
      </c>
      <c r="D1080" t="n">
        <v>13.5282</v>
      </c>
      <c r="E1080" t="n">
        <v>7.39</v>
      </c>
      <c r="F1080" t="n">
        <v>4.12</v>
      </c>
      <c r="G1080" t="n">
        <v>41.19</v>
      </c>
      <c r="H1080" t="n">
        <v>0.67</v>
      </c>
      <c r="I1080" t="n">
        <v>6</v>
      </c>
      <c r="J1080" t="n">
        <v>306.98</v>
      </c>
      <c r="K1080" t="n">
        <v>61.2</v>
      </c>
      <c r="L1080" t="n">
        <v>11.5</v>
      </c>
      <c r="M1080" t="n">
        <v>4</v>
      </c>
      <c r="N1080" t="n">
        <v>89.28</v>
      </c>
      <c r="O1080" t="n">
        <v>38094.91</v>
      </c>
      <c r="P1080" t="n">
        <v>68.75</v>
      </c>
      <c r="Q1080" t="n">
        <v>203.56</v>
      </c>
      <c r="R1080" t="n">
        <v>16.49</v>
      </c>
      <c r="S1080" t="n">
        <v>13.05</v>
      </c>
      <c r="T1080" t="n">
        <v>1421.74</v>
      </c>
      <c r="U1080" t="n">
        <v>0.79</v>
      </c>
      <c r="V1080" t="n">
        <v>0.91</v>
      </c>
      <c r="W1080" t="n">
        <v>0.06</v>
      </c>
      <c r="X1080" t="n">
        <v>0.08</v>
      </c>
      <c r="Y1080" t="n">
        <v>1</v>
      </c>
      <c r="Z1080" t="n">
        <v>10</v>
      </c>
    </row>
    <row r="1081">
      <c r="A1081" t="n">
        <v>43</v>
      </c>
      <c r="B1081" t="n">
        <v>145</v>
      </c>
      <c r="C1081" t="inlineStr">
        <is>
          <t xml:space="preserve">CONCLUIDO	</t>
        </is>
      </c>
      <c r="D1081" t="n">
        <v>13.4943</v>
      </c>
      <c r="E1081" t="n">
        <v>7.41</v>
      </c>
      <c r="F1081" t="n">
        <v>4.14</v>
      </c>
      <c r="G1081" t="n">
        <v>41.38</v>
      </c>
      <c r="H1081" t="n">
        <v>0.68</v>
      </c>
      <c r="I1081" t="n">
        <v>6</v>
      </c>
      <c r="J1081" t="n">
        <v>307.52</v>
      </c>
      <c r="K1081" t="n">
        <v>61.2</v>
      </c>
      <c r="L1081" t="n">
        <v>11.75</v>
      </c>
      <c r="M1081" t="n">
        <v>4</v>
      </c>
      <c r="N1081" t="n">
        <v>89.56999999999999</v>
      </c>
      <c r="O1081" t="n">
        <v>38161.42</v>
      </c>
      <c r="P1081" t="n">
        <v>68.89</v>
      </c>
      <c r="Q1081" t="n">
        <v>203.57</v>
      </c>
      <c r="R1081" t="n">
        <v>17.13</v>
      </c>
      <c r="S1081" t="n">
        <v>13.05</v>
      </c>
      <c r="T1081" t="n">
        <v>1741.23</v>
      </c>
      <c r="U1081" t="n">
        <v>0.76</v>
      </c>
      <c r="V1081" t="n">
        <v>0.9</v>
      </c>
      <c r="W1081" t="n">
        <v>0.06</v>
      </c>
      <c r="X1081" t="n">
        <v>0.1</v>
      </c>
      <c r="Y1081" t="n">
        <v>1</v>
      </c>
      <c r="Z1081" t="n">
        <v>10</v>
      </c>
    </row>
    <row r="1082">
      <c r="A1082" t="n">
        <v>44</v>
      </c>
      <c r="B1082" t="n">
        <v>145</v>
      </c>
      <c r="C1082" t="inlineStr">
        <is>
          <t xml:space="preserve">CONCLUIDO	</t>
        </is>
      </c>
      <c r="D1082" t="n">
        <v>13.4725</v>
      </c>
      <c r="E1082" t="n">
        <v>7.42</v>
      </c>
      <c r="F1082" t="n">
        <v>4.15</v>
      </c>
      <c r="G1082" t="n">
        <v>41.5</v>
      </c>
      <c r="H1082" t="n">
        <v>0.6899999999999999</v>
      </c>
      <c r="I1082" t="n">
        <v>6</v>
      </c>
      <c r="J1082" t="n">
        <v>308.06</v>
      </c>
      <c r="K1082" t="n">
        <v>61.2</v>
      </c>
      <c r="L1082" t="n">
        <v>12</v>
      </c>
      <c r="M1082" t="n">
        <v>4</v>
      </c>
      <c r="N1082" t="n">
        <v>89.86</v>
      </c>
      <c r="O1082" t="n">
        <v>38228.06</v>
      </c>
      <c r="P1082" t="n">
        <v>68.97</v>
      </c>
      <c r="Q1082" t="n">
        <v>203.56</v>
      </c>
      <c r="R1082" t="n">
        <v>17.5</v>
      </c>
      <c r="S1082" t="n">
        <v>13.05</v>
      </c>
      <c r="T1082" t="n">
        <v>1926.65</v>
      </c>
      <c r="U1082" t="n">
        <v>0.75</v>
      </c>
      <c r="V1082" t="n">
        <v>0.9</v>
      </c>
      <c r="W1082" t="n">
        <v>0.06</v>
      </c>
      <c r="X1082" t="n">
        <v>0.11</v>
      </c>
      <c r="Y1082" t="n">
        <v>1</v>
      </c>
      <c r="Z1082" t="n">
        <v>10</v>
      </c>
    </row>
    <row r="1083">
      <c r="A1083" t="n">
        <v>45</v>
      </c>
      <c r="B1083" t="n">
        <v>145</v>
      </c>
      <c r="C1083" t="inlineStr">
        <is>
          <t xml:space="preserve">CONCLUIDO	</t>
        </is>
      </c>
      <c r="D1083" t="n">
        <v>13.6271</v>
      </c>
      <c r="E1083" t="n">
        <v>7.34</v>
      </c>
      <c r="F1083" t="n">
        <v>4.12</v>
      </c>
      <c r="G1083" t="n">
        <v>49.44</v>
      </c>
      <c r="H1083" t="n">
        <v>0.71</v>
      </c>
      <c r="I1083" t="n">
        <v>5</v>
      </c>
      <c r="J1083" t="n">
        <v>308.6</v>
      </c>
      <c r="K1083" t="n">
        <v>61.2</v>
      </c>
      <c r="L1083" t="n">
        <v>12.25</v>
      </c>
      <c r="M1083" t="n">
        <v>3</v>
      </c>
      <c r="N1083" t="n">
        <v>90.15000000000001</v>
      </c>
      <c r="O1083" t="n">
        <v>38294.82</v>
      </c>
      <c r="P1083" t="n">
        <v>68.19</v>
      </c>
      <c r="Q1083" t="n">
        <v>203.56</v>
      </c>
      <c r="R1083" t="n">
        <v>16.46</v>
      </c>
      <c r="S1083" t="n">
        <v>13.05</v>
      </c>
      <c r="T1083" t="n">
        <v>1409.81</v>
      </c>
      <c r="U1083" t="n">
        <v>0.79</v>
      </c>
      <c r="V1083" t="n">
        <v>0.91</v>
      </c>
      <c r="W1083" t="n">
        <v>0.06</v>
      </c>
      <c r="X1083" t="n">
        <v>0.08</v>
      </c>
      <c r="Y1083" t="n">
        <v>1</v>
      </c>
      <c r="Z1083" t="n">
        <v>10</v>
      </c>
    </row>
    <row r="1084">
      <c r="A1084" t="n">
        <v>46</v>
      </c>
      <c r="B1084" t="n">
        <v>145</v>
      </c>
      <c r="C1084" t="inlineStr">
        <is>
          <t xml:space="preserve">CONCLUIDO	</t>
        </is>
      </c>
      <c r="D1084" t="n">
        <v>13.6343</v>
      </c>
      <c r="E1084" t="n">
        <v>7.33</v>
      </c>
      <c r="F1084" t="n">
        <v>4.12</v>
      </c>
      <c r="G1084" t="n">
        <v>49.39</v>
      </c>
      <c r="H1084" t="n">
        <v>0.72</v>
      </c>
      <c r="I1084" t="n">
        <v>5</v>
      </c>
      <c r="J1084" t="n">
        <v>309.14</v>
      </c>
      <c r="K1084" t="n">
        <v>61.2</v>
      </c>
      <c r="L1084" t="n">
        <v>12.5</v>
      </c>
      <c r="M1084" t="n">
        <v>3</v>
      </c>
      <c r="N1084" t="n">
        <v>90.44</v>
      </c>
      <c r="O1084" t="n">
        <v>38361.7</v>
      </c>
      <c r="P1084" t="n">
        <v>68.2</v>
      </c>
      <c r="Q1084" t="n">
        <v>203.56</v>
      </c>
      <c r="R1084" t="n">
        <v>16.39</v>
      </c>
      <c r="S1084" t="n">
        <v>13.05</v>
      </c>
      <c r="T1084" t="n">
        <v>1373.4</v>
      </c>
      <c r="U1084" t="n">
        <v>0.8</v>
      </c>
      <c r="V1084" t="n">
        <v>0.91</v>
      </c>
      <c r="W1084" t="n">
        <v>0.06</v>
      </c>
      <c r="X1084" t="n">
        <v>0.08</v>
      </c>
      <c r="Y1084" t="n">
        <v>1</v>
      </c>
      <c r="Z1084" t="n">
        <v>10</v>
      </c>
    </row>
    <row r="1085">
      <c r="A1085" t="n">
        <v>47</v>
      </c>
      <c r="B1085" t="n">
        <v>145</v>
      </c>
      <c r="C1085" t="inlineStr">
        <is>
          <t xml:space="preserve">CONCLUIDO	</t>
        </is>
      </c>
      <c r="D1085" t="n">
        <v>13.6209</v>
      </c>
      <c r="E1085" t="n">
        <v>7.34</v>
      </c>
      <c r="F1085" t="n">
        <v>4.12</v>
      </c>
      <c r="G1085" t="n">
        <v>49.48</v>
      </c>
      <c r="H1085" t="n">
        <v>0.73</v>
      </c>
      <c r="I1085" t="n">
        <v>5</v>
      </c>
      <c r="J1085" t="n">
        <v>309.68</v>
      </c>
      <c r="K1085" t="n">
        <v>61.2</v>
      </c>
      <c r="L1085" t="n">
        <v>12.75</v>
      </c>
      <c r="M1085" t="n">
        <v>3</v>
      </c>
      <c r="N1085" t="n">
        <v>90.73999999999999</v>
      </c>
      <c r="O1085" t="n">
        <v>38428.72</v>
      </c>
      <c r="P1085" t="n">
        <v>68.37</v>
      </c>
      <c r="Q1085" t="n">
        <v>203.56</v>
      </c>
      <c r="R1085" t="n">
        <v>16.62</v>
      </c>
      <c r="S1085" t="n">
        <v>13.05</v>
      </c>
      <c r="T1085" t="n">
        <v>1490.44</v>
      </c>
      <c r="U1085" t="n">
        <v>0.79</v>
      </c>
      <c r="V1085" t="n">
        <v>0.91</v>
      </c>
      <c r="W1085" t="n">
        <v>0.06</v>
      </c>
      <c r="X1085" t="n">
        <v>0.08</v>
      </c>
      <c r="Y1085" t="n">
        <v>1</v>
      </c>
      <c r="Z1085" t="n">
        <v>10</v>
      </c>
    </row>
    <row r="1086">
      <c r="A1086" t="n">
        <v>48</v>
      </c>
      <c r="B1086" t="n">
        <v>145</v>
      </c>
      <c r="C1086" t="inlineStr">
        <is>
          <t xml:space="preserve">CONCLUIDO	</t>
        </is>
      </c>
      <c r="D1086" t="n">
        <v>13.6281</v>
      </c>
      <c r="E1086" t="n">
        <v>7.34</v>
      </c>
      <c r="F1086" t="n">
        <v>4.12</v>
      </c>
      <c r="G1086" t="n">
        <v>49.43</v>
      </c>
      <c r="H1086" t="n">
        <v>0.75</v>
      </c>
      <c r="I1086" t="n">
        <v>5</v>
      </c>
      <c r="J1086" t="n">
        <v>310.23</v>
      </c>
      <c r="K1086" t="n">
        <v>61.2</v>
      </c>
      <c r="L1086" t="n">
        <v>13</v>
      </c>
      <c r="M1086" t="n">
        <v>3</v>
      </c>
      <c r="N1086" t="n">
        <v>91.03</v>
      </c>
      <c r="O1086" t="n">
        <v>38495.87</v>
      </c>
      <c r="P1086" t="n">
        <v>68.43000000000001</v>
      </c>
      <c r="Q1086" t="n">
        <v>203.57</v>
      </c>
      <c r="R1086" t="n">
        <v>16.47</v>
      </c>
      <c r="S1086" t="n">
        <v>13.05</v>
      </c>
      <c r="T1086" t="n">
        <v>1414.62</v>
      </c>
      <c r="U1086" t="n">
        <v>0.79</v>
      </c>
      <c r="V1086" t="n">
        <v>0.91</v>
      </c>
      <c r="W1086" t="n">
        <v>0.06</v>
      </c>
      <c r="X1086" t="n">
        <v>0.08</v>
      </c>
      <c r="Y1086" t="n">
        <v>1</v>
      </c>
      <c r="Z1086" t="n">
        <v>10</v>
      </c>
    </row>
    <row r="1087">
      <c r="A1087" t="n">
        <v>49</v>
      </c>
      <c r="B1087" t="n">
        <v>145</v>
      </c>
      <c r="C1087" t="inlineStr">
        <is>
          <t xml:space="preserve">CONCLUIDO	</t>
        </is>
      </c>
      <c r="D1087" t="n">
        <v>13.6343</v>
      </c>
      <c r="E1087" t="n">
        <v>7.33</v>
      </c>
      <c r="F1087" t="n">
        <v>4.12</v>
      </c>
      <c r="G1087" t="n">
        <v>49.39</v>
      </c>
      <c r="H1087" t="n">
        <v>0.76</v>
      </c>
      <c r="I1087" t="n">
        <v>5</v>
      </c>
      <c r="J1087" t="n">
        <v>310.77</v>
      </c>
      <c r="K1087" t="n">
        <v>61.2</v>
      </c>
      <c r="L1087" t="n">
        <v>13.25</v>
      </c>
      <c r="M1087" t="n">
        <v>3</v>
      </c>
      <c r="N1087" t="n">
        <v>91.33</v>
      </c>
      <c r="O1087" t="n">
        <v>38563.14</v>
      </c>
      <c r="P1087" t="n">
        <v>68.38</v>
      </c>
      <c r="Q1087" t="n">
        <v>203.56</v>
      </c>
      <c r="R1087" t="n">
        <v>16.35</v>
      </c>
      <c r="S1087" t="n">
        <v>13.05</v>
      </c>
      <c r="T1087" t="n">
        <v>1354.76</v>
      </c>
      <c r="U1087" t="n">
        <v>0.8</v>
      </c>
      <c r="V1087" t="n">
        <v>0.91</v>
      </c>
      <c r="W1087" t="n">
        <v>0.06</v>
      </c>
      <c r="X1087" t="n">
        <v>0.08</v>
      </c>
      <c r="Y1087" t="n">
        <v>1</v>
      </c>
      <c r="Z1087" t="n">
        <v>10</v>
      </c>
    </row>
    <row r="1088">
      <c r="A1088" t="n">
        <v>50</v>
      </c>
      <c r="B1088" t="n">
        <v>145</v>
      </c>
      <c r="C1088" t="inlineStr">
        <is>
          <t xml:space="preserve">CONCLUIDO	</t>
        </is>
      </c>
      <c r="D1088" t="n">
        <v>13.6302</v>
      </c>
      <c r="E1088" t="n">
        <v>7.34</v>
      </c>
      <c r="F1088" t="n">
        <v>4.12</v>
      </c>
      <c r="G1088" t="n">
        <v>49.42</v>
      </c>
      <c r="H1088" t="n">
        <v>0.77</v>
      </c>
      <c r="I1088" t="n">
        <v>5</v>
      </c>
      <c r="J1088" t="n">
        <v>311.32</v>
      </c>
      <c r="K1088" t="n">
        <v>61.2</v>
      </c>
      <c r="L1088" t="n">
        <v>13.5</v>
      </c>
      <c r="M1088" t="n">
        <v>3</v>
      </c>
      <c r="N1088" t="n">
        <v>91.62</v>
      </c>
      <c r="O1088" t="n">
        <v>38630.55</v>
      </c>
      <c r="P1088" t="n">
        <v>68.39</v>
      </c>
      <c r="Q1088" t="n">
        <v>203.56</v>
      </c>
      <c r="R1088" t="n">
        <v>16.44</v>
      </c>
      <c r="S1088" t="n">
        <v>13.05</v>
      </c>
      <c r="T1088" t="n">
        <v>1400.5</v>
      </c>
      <c r="U1088" t="n">
        <v>0.79</v>
      </c>
      <c r="V1088" t="n">
        <v>0.91</v>
      </c>
      <c r="W1088" t="n">
        <v>0.06</v>
      </c>
      <c r="X1088" t="n">
        <v>0.08</v>
      </c>
      <c r="Y1088" t="n">
        <v>1</v>
      </c>
      <c r="Z1088" t="n">
        <v>10</v>
      </c>
    </row>
    <row r="1089">
      <c r="A1089" t="n">
        <v>51</v>
      </c>
      <c r="B1089" t="n">
        <v>145</v>
      </c>
      <c r="C1089" t="inlineStr">
        <is>
          <t xml:space="preserve">CONCLUIDO	</t>
        </is>
      </c>
      <c r="D1089" t="n">
        <v>13.6379</v>
      </c>
      <c r="E1089" t="n">
        <v>7.33</v>
      </c>
      <c r="F1089" t="n">
        <v>4.11</v>
      </c>
      <c r="G1089" t="n">
        <v>49.37</v>
      </c>
      <c r="H1089" t="n">
        <v>0.79</v>
      </c>
      <c r="I1089" t="n">
        <v>5</v>
      </c>
      <c r="J1089" t="n">
        <v>311.87</v>
      </c>
      <c r="K1089" t="n">
        <v>61.2</v>
      </c>
      <c r="L1089" t="n">
        <v>13.75</v>
      </c>
      <c r="M1089" t="n">
        <v>3</v>
      </c>
      <c r="N1089" t="n">
        <v>91.92</v>
      </c>
      <c r="O1089" t="n">
        <v>38698.21</v>
      </c>
      <c r="P1089" t="n">
        <v>68.28</v>
      </c>
      <c r="Q1089" t="n">
        <v>203.56</v>
      </c>
      <c r="R1089" t="n">
        <v>16.23</v>
      </c>
      <c r="S1089" t="n">
        <v>13.05</v>
      </c>
      <c r="T1089" t="n">
        <v>1293.31</v>
      </c>
      <c r="U1089" t="n">
        <v>0.8</v>
      </c>
      <c r="V1089" t="n">
        <v>0.91</v>
      </c>
      <c r="W1089" t="n">
        <v>0.06</v>
      </c>
      <c r="X1089" t="n">
        <v>0.07000000000000001</v>
      </c>
      <c r="Y1089" t="n">
        <v>1</v>
      </c>
      <c r="Z1089" t="n">
        <v>10</v>
      </c>
    </row>
    <row r="1090">
      <c r="A1090" t="n">
        <v>52</v>
      </c>
      <c r="B1090" t="n">
        <v>145</v>
      </c>
      <c r="C1090" t="inlineStr">
        <is>
          <t xml:space="preserve">CONCLUIDO	</t>
        </is>
      </c>
      <c r="D1090" t="n">
        <v>13.6576</v>
      </c>
      <c r="E1090" t="n">
        <v>7.32</v>
      </c>
      <c r="F1090" t="n">
        <v>4.1</v>
      </c>
      <c r="G1090" t="n">
        <v>49.24</v>
      </c>
      <c r="H1090" t="n">
        <v>0.8</v>
      </c>
      <c r="I1090" t="n">
        <v>5</v>
      </c>
      <c r="J1090" t="n">
        <v>312.42</v>
      </c>
      <c r="K1090" t="n">
        <v>61.2</v>
      </c>
      <c r="L1090" t="n">
        <v>14</v>
      </c>
      <c r="M1090" t="n">
        <v>3</v>
      </c>
      <c r="N1090" t="n">
        <v>92.22</v>
      </c>
      <c r="O1090" t="n">
        <v>38765.89</v>
      </c>
      <c r="P1090" t="n">
        <v>67.98</v>
      </c>
      <c r="Q1090" t="n">
        <v>203.61</v>
      </c>
      <c r="R1090" t="n">
        <v>15.91</v>
      </c>
      <c r="S1090" t="n">
        <v>13.05</v>
      </c>
      <c r="T1090" t="n">
        <v>1135.2</v>
      </c>
      <c r="U1090" t="n">
        <v>0.82</v>
      </c>
      <c r="V1090" t="n">
        <v>0.91</v>
      </c>
      <c r="W1090" t="n">
        <v>0.06</v>
      </c>
      <c r="X1090" t="n">
        <v>0.06</v>
      </c>
      <c r="Y1090" t="n">
        <v>1</v>
      </c>
      <c r="Z1090" t="n">
        <v>10</v>
      </c>
    </row>
    <row r="1091">
      <c r="A1091" t="n">
        <v>53</v>
      </c>
      <c r="B1091" t="n">
        <v>145</v>
      </c>
      <c r="C1091" t="inlineStr">
        <is>
          <t xml:space="preserve">CONCLUIDO	</t>
        </is>
      </c>
      <c r="D1091" t="n">
        <v>13.6519</v>
      </c>
      <c r="E1091" t="n">
        <v>7.32</v>
      </c>
      <c r="F1091" t="n">
        <v>4.11</v>
      </c>
      <c r="G1091" t="n">
        <v>49.28</v>
      </c>
      <c r="H1091" t="n">
        <v>0.8100000000000001</v>
      </c>
      <c r="I1091" t="n">
        <v>5</v>
      </c>
      <c r="J1091" t="n">
        <v>312.97</v>
      </c>
      <c r="K1091" t="n">
        <v>61.2</v>
      </c>
      <c r="L1091" t="n">
        <v>14.25</v>
      </c>
      <c r="M1091" t="n">
        <v>3</v>
      </c>
      <c r="N1091" t="n">
        <v>92.52</v>
      </c>
      <c r="O1091" t="n">
        <v>38833.69</v>
      </c>
      <c r="P1091" t="n">
        <v>68</v>
      </c>
      <c r="Q1091" t="n">
        <v>203.56</v>
      </c>
      <c r="R1091" t="n">
        <v>16.11</v>
      </c>
      <c r="S1091" t="n">
        <v>13.05</v>
      </c>
      <c r="T1091" t="n">
        <v>1232.58</v>
      </c>
      <c r="U1091" t="n">
        <v>0.8100000000000001</v>
      </c>
      <c r="V1091" t="n">
        <v>0.91</v>
      </c>
      <c r="W1091" t="n">
        <v>0.06</v>
      </c>
      <c r="X1091" t="n">
        <v>0.07000000000000001</v>
      </c>
      <c r="Y1091" t="n">
        <v>1</v>
      </c>
      <c r="Z1091" t="n">
        <v>10</v>
      </c>
    </row>
    <row r="1092">
      <c r="A1092" t="n">
        <v>54</v>
      </c>
      <c r="B1092" t="n">
        <v>145</v>
      </c>
      <c r="C1092" t="inlineStr">
        <is>
          <t xml:space="preserve">CONCLUIDO	</t>
        </is>
      </c>
      <c r="D1092" t="n">
        <v>13.6219</v>
      </c>
      <c r="E1092" t="n">
        <v>7.34</v>
      </c>
      <c r="F1092" t="n">
        <v>4.12</v>
      </c>
      <c r="G1092" t="n">
        <v>49.47</v>
      </c>
      <c r="H1092" t="n">
        <v>0.82</v>
      </c>
      <c r="I1092" t="n">
        <v>5</v>
      </c>
      <c r="J1092" t="n">
        <v>313.52</v>
      </c>
      <c r="K1092" t="n">
        <v>61.2</v>
      </c>
      <c r="L1092" t="n">
        <v>14.5</v>
      </c>
      <c r="M1092" t="n">
        <v>3</v>
      </c>
      <c r="N1092" t="n">
        <v>92.81999999999999</v>
      </c>
      <c r="O1092" t="n">
        <v>38901.63</v>
      </c>
      <c r="P1092" t="n">
        <v>68.05</v>
      </c>
      <c r="Q1092" t="n">
        <v>203.56</v>
      </c>
      <c r="R1092" t="n">
        <v>16.65</v>
      </c>
      <c r="S1092" t="n">
        <v>13.05</v>
      </c>
      <c r="T1092" t="n">
        <v>1507.06</v>
      </c>
      <c r="U1092" t="n">
        <v>0.78</v>
      </c>
      <c r="V1092" t="n">
        <v>0.91</v>
      </c>
      <c r="W1092" t="n">
        <v>0.06</v>
      </c>
      <c r="X1092" t="n">
        <v>0.08</v>
      </c>
      <c r="Y1092" t="n">
        <v>1</v>
      </c>
      <c r="Z1092" t="n">
        <v>10</v>
      </c>
    </row>
    <row r="1093">
      <c r="A1093" t="n">
        <v>55</v>
      </c>
      <c r="B1093" t="n">
        <v>145</v>
      </c>
      <c r="C1093" t="inlineStr">
        <is>
          <t xml:space="preserve">CONCLUIDO	</t>
        </is>
      </c>
      <c r="D1093" t="n">
        <v>13.6096</v>
      </c>
      <c r="E1093" t="n">
        <v>7.35</v>
      </c>
      <c r="F1093" t="n">
        <v>4.13</v>
      </c>
      <c r="G1093" t="n">
        <v>49.55</v>
      </c>
      <c r="H1093" t="n">
        <v>0.84</v>
      </c>
      <c r="I1093" t="n">
        <v>5</v>
      </c>
      <c r="J1093" t="n">
        <v>314.07</v>
      </c>
      <c r="K1093" t="n">
        <v>61.2</v>
      </c>
      <c r="L1093" t="n">
        <v>14.75</v>
      </c>
      <c r="M1093" t="n">
        <v>3</v>
      </c>
      <c r="N1093" t="n">
        <v>93.12</v>
      </c>
      <c r="O1093" t="n">
        <v>38969.71</v>
      </c>
      <c r="P1093" t="n">
        <v>68</v>
      </c>
      <c r="Q1093" t="n">
        <v>203.56</v>
      </c>
      <c r="R1093" t="n">
        <v>16.79</v>
      </c>
      <c r="S1093" t="n">
        <v>13.05</v>
      </c>
      <c r="T1093" t="n">
        <v>1576.91</v>
      </c>
      <c r="U1093" t="n">
        <v>0.78</v>
      </c>
      <c r="V1093" t="n">
        <v>0.9</v>
      </c>
      <c r="W1093" t="n">
        <v>0.06</v>
      </c>
      <c r="X1093" t="n">
        <v>0.09</v>
      </c>
      <c r="Y1093" t="n">
        <v>1</v>
      </c>
      <c r="Z1093" t="n">
        <v>10</v>
      </c>
    </row>
    <row r="1094">
      <c r="A1094" t="n">
        <v>56</v>
      </c>
      <c r="B1094" t="n">
        <v>145</v>
      </c>
      <c r="C1094" t="inlineStr">
        <is>
          <t xml:space="preserve">CONCLUIDO	</t>
        </is>
      </c>
      <c r="D1094" t="n">
        <v>13.625</v>
      </c>
      <c r="E1094" t="n">
        <v>7.34</v>
      </c>
      <c r="F1094" t="n">
        <v>4.12</v>
      </c>
      <c r="G1094" t="n">
        <v>49.45</v>
      </c>
      <c r="H1094" t="n">
        <v>0.85</v>
      </c>
      <c r="I1094" t="n">
        <v>5</v>
      </c>
      <c r="J1094" t="n">
        <v>314.62</v>
      </c>
      <c r="K1094" t="n">
        <v>61.2</v>
      </c>
      <c r="L1094" t="n">
        <v>15</v>
      </c>
      <c r="M1094" t="n">
        <v>3</v>
      </c>
      <c r="N1094" t="n">
        <v>93.43000000000001</v>
      </c>
      <c r="O1094" t="n">
        <v>39037.92</v>
      </c>
      <c r="P1094" t="n">
        <v>67.70999999999999</v>
      </c>
      <c r="Q1094" t="n">
        <v>203.56</v>
      </c>
      <c r="R1094" t="n">
        <v>16.58</v>
      </c>
      <c r="S1094" t="n">
        <v>13.05</v>
      </c>
      <c r="T1094" t="n">
        <v>1468.12</v>
      </c>
      <c r="U1094" t="n">
        <v>0.79</v>
      </c>
      <c r="V1094" t="n">
        <v>0.91</v>
      </c>
      <c r="W1094" t="n">
        <v>0.06</v>
      </c>
      <c r="X1094" t="n">
        <v>0.08</v>
      </c>
      <c r="Y1094" t="n">
        <v>1</v>
      </c>
      <c r="Z1094" t="n">
        <v>10</v>
      </c>
    </row>
    <row r="1095">
      <c r="A1095" t="n">
        <v>57</v>
      </c>
      <c r="B1095" t="n">
        <v>145</v>
      </c>
      <c r="C1095" t="inlineStr">
        <is>
          <t xml:space="preserve">CONCLUIDO	</t>
        </is>
      </c>
      <c r="D1095" t="n">
        <v>13.6178</v>
      </c>
      <c r="E1095" t="n">
        <v>7.34</v>
      </c>
      <c r="F1095" t="n">
        <v>4.12</v>
      </c>
      <c r="G1095" t="n">
        <v>49.5</v>
      </c>
      <c r="H1095" t="n">
        <v>0.86</v>
      </c>
      <c r="I1095" t="n">
        <v>5</v>
      </c>
      <c r="J1095" t="n">
        <v>315.18</v>
      </c>
      <c r="K1095" t="n">
        <v>61.2</v>
      </c>
      <c r="L1095" t="n">
        <v>15.25</v>
      </c>
      <c r="M1095" t="n">
        <v>3</v>
      </c>
      <c r="N1095" t="n">
        <v>93.73</v>
      </c>
      <c r="O1095" t="n">
        <v>39106.27</v>
      </c>
      <c r="P1095" t="n">
        <v>67.53</v>
      </c>
      <c r="Q1095" t="n">
        <v>203.56</v>
      </c>
      <c r="R1095" t="n">
        <v>16.71</v>
      </c>
      <c r="S1095" t="n">
        <v>13.05</v>
      </c>
      <c r="T1095" t="n">
        <v>1534.09</v>
      </c>
      <c r="U1095" t="n">
        <v>0.78</v>
      </c>
      <c r="V1095" t="n">
        <v>0.91</v>
      </c>
      <c r="W1095" t="n">
        <v>0.06</v>
      </c>
      <c r="X1095" t="n">
        <v>0.08</v>
      </c>
      <c r="Y1095" t="n">
        <v>1</v>
      </c>
      <c r="Z1095" t="n">
        <v>10</v>
      </c>
    </row>
    <row r="1096">
      <c r="A1096" t="n">
        <v>58</v>
      </c>
      <c r="B1096" t="n">
        <v>145</v>
      </c>
      <c r="C1096" t="inlineStr">
        <is>
          <t xml:space="preserve">CONCLUIDO	</t>
        </is>
      </c>
      <c r="D1096" t="n">
        <v>13.6106</v>
      </c>
      <c r="E1096" t="n">
        <v>7.35</v>
      </c>
      <c r="F1096" t="n">
        <v>4.13</v>
      </c>
      <c r="G1096" t="n">
        <v>49.54</v>
      </c>
      <c r="H1096" t="n">
        <v>0.87</v>
      </c>
      <c r="I1096" t="n">
        <v>5</v>
      </c>
      <c r="J1096" t="n">
        <v>315.73</v>
      </c>
      <c r="K1096" t="n">
        <v>61.2</v>
      </c>
      <c r="L1096" t="n">
        <v>15.5</v>
      </c>
      <c r="M1096" t="n">
        <v>3</v>
      </c>
      <c r="N1096" t="n">
        <v>94.03</v>
      </c>
      <c r="O1096" t="n">
        <v>39174.75</v>
      </c>
      <c r="P1096" t="n">
        <v>67.41</v>
      </c>
      <c r="Q1096" t="n">
        <v>203.56</v>
      </c>
      <c r="R1096" t="n">
        <v>16.82</v>
      </c>
      <c r="S1096" t="n">
        <v>13.05</v>
      </c>
      <c r="T1096" t="n">
        <v>1587.88</v>
      </c>
      <c r="U1096" t="n">
        <v>0.78</v>
      </c>
      <c r="V1096" t="n">
        <v>0.9</v>
      </c>
      <c r="W1096" t="n">
        <v>0.06</v>
      </c>
      <c r="X1096" t="n">
        <v>0.09</v>
      </c>
      <c r="Y1096" t="n">
        <v>1</v>
      </c>
      <c r="Z1096" t="n">
        <v>10</v>
      </c>
    </row>
    <row r="1097">
      <c r="A1097" t="n">
        <v>59</v>
      </c>
      <c r="B1097" t="n">
        <v>145</v>
      </c>
      <c r="C1097" t="inlineStr">
        <is>
          <t xml:space="preserve">CONCLUIDO	</t>
        </is>
      </c>
      <c r="D1097" t="n">
        <v>13.6193</v>
      </c>
      <c r="E1097" t="n">
        <v>7.34</v>
      </c>
      <c r="F1097" t="n">
        <v>4.12</v>
      </c>
      <c r="G1097" t="n">
        <v>49.49</v>
      </c>
      <c r="H1097" t="n">
        <v>0.89</v>
      </c>
      <c r="I1097" t="n">
        <v>5</v>
      </c>
      <c r="J1097" t="n">
        <v>316.29</v>
      </c>
      <c r="K1097" t="n">
        <v>61.2</v>
      </c>
      <c r="L1097" t="n">
        <v>15.75</v>
      </c>
      <c r="M1097" t="n">
        <v>3</v>
      </c>
      <c r="N1097" t="n">
        <v>94.34</v>
      </c>
      <c r="O1097" t="n">
        <v>39243.37</v>
      </c>
      <c r="P1097" t="n">
        <v>67.2</v>
      </c>
      <c r="Q1097" t="n">
        <v>203.57</v>
      </c>
      <c r="R1097" t="n">
        <v>16.6</v>
      </c>
      <c r="S1097" t="n">
        <v>13.05</v>
      </c>
      <c r="T1097" t="n">
        <v>1478.25</v>
      </c>
      <c r="U1097" t="n">
        <v>0.79</v>
      </c>
      <c r="V1097" t="n">
        <v>0.91</v>
      </c>
      <c r="W1097" t="n">
        <v>0.06</v>
      </c>
      <c r="X1097" t="n">
        <v>0.08</v>
      </c>
      <c r="Y1097" t="n">
        <v>1</v>
      </c>
      <c r="Z1097" t="n">
        <v>10</v>
      </c>
    </row>
    <row r="1098">
      <c r="A1098" t="n">
        <v>60</v>
      </c>
      <c r="B1098" t="n">
        <v>145</v>
      </c>
      <c r="C1098" t="inlineStr">
        <is>
          <t xml:space="preserve">CONCLUIDO	</t>
        </is>
      </c>
      <c r="D1098" t="n">
        <v>13.7683</v>
      </c>
      <c r="E1098" t="n">
        <v>7.26</v>
      </c>
      <c r="F1098" t="n">
        <v>4.1</v>
      </c>
      <c r="G1098" t="n">
        <v>61.48</v>
      </c>
      <c r="H1098" t="n">
        <v>0.9</v>
      </c>
      <c r="I1098" t="n">
        <v>4</v>
      </c>
      <c r="J1098" t="n">
        <v>316.85</v>
      </c>
      <c r="K1098" t="n">
        <v>61.2</v>
      </c>
      <c r="L1098" t="n">
        <v>16</v>
      </c>
      <c r="M1098" t="n">
        <v>2</v>
      </c>
      <c r="N1098" t="n">
        <v>94.65000000000001</v>
      </c>
      <c r="O1098" t="n">
        <v>39312.13</v>
      </c>
      <c r="P1098" t="n">
        <v>66.58</v>
      </c>
      <c r="Q1098" t="n">
        <v>203.57</v>
      </c>
      <c r="R1098" t="n">
        <v>15.78</v>
      </c>
      <c r="S1098" t="n">
        <v>13.05</v>
      </c>
      <c r="T1098" t="n">
        <v>1073.17</v>
      </c>
      <c r="U1098" t="n">
        <v>0.83</v>
      </c>
      <c r="V1098" t="n">
        <v>0.91</v>
      </c>
      <c r="W1098" t="n">
        <v>0.06</v>
      </c>
      <c r="X1098" t="n">
        <v>0.06</v>
      </c>
      <c r="Y1098" t="n">
        <v>1</v>
      </c>
      <c r="Z1098" t="n">
        <v>10</v>
      </c>
    </row>
    <row r="1099">
      <c r="A1099" t="n">
        <v>61</v>
      </c>
      <c r="B1099" t="n">
        <v>145</v>
      </c>
      <c r="C1099" t="inlineStr">
        <is>
          <t xml:space="preserve">CONCLUIDO	</t>
        </is>
      </c>
      <c r="D1099" t="n">
        <v>13.7894</v>
      </c>
      <c r="E1099" t="n">
        <v>7.25</v>
      </c>
      <c r="F1099" t="n">
        <v>4.09</v>
      </c>
      <c r="G1099" t="n">
        <v>61.31</v>
      </c>
      <c r="H1099" t="n">
        <v>0.91</v>
      </c>
      <c r="I1099" t="n">
        <v>4</v>
      </c>
      <c r="J1099" t="n">
        <v>317.41</v>
      </c>
      <c r="K1099" t="n">
        <v>61.2</v>
      </c>
      <c r="L1099" t="n">
        <v>16.25</v>
      </c>
      <c r="M1099" t="n">
        <v>2</v>
      </c>
      <c r="N1099" t="n">
        <v>94.95999999999999</v>
      </c>
      <c r="O1099" t="n">
        <v>39381.03</v>
      </c>
      <c r="P1099" t="n">
        <v>66.36</v>
      </c>
      <c r="Q1099" t="n">
        <v>203.56</v>
      </c>
      <c r="R1099" t="n">
        <v>15.38</v>
      </c>
      <c r="S1099" t="n">
        <v>13.05</v>
      </c>
      <c r="T1099" t="n">
        <v>875.6799999999999</v>
      </c>
      <c r="U1099" t="n">
        <v>0.85</v>
      </c>
      <c r="V1099" t="n">
        <v>0.91</v>
      </c>
      <c r="W1099" t="n">
        <v>0.06</v>
      </c>
      <c r="X1099" t="n">
        <v>0.05</v>
      </c>
      <c r="Y1099" t="n">
        <v>1</v>
      </c>
      <c r="Z1099" t="n">
        <v>10</v>
      </c>
    </row>
    <row r="1100">
      <c r="A1100" t="n">
        <v>62</v>
      </c>
      <c r="B1100" t="n">
        <v>145</v>
      </c>
      <c r="C1100" t="inlineStr">
        <is>
          <t xml:space="preserve">CONCLUIDO	</t>
        </is>
      </c>
      <c r="D1100" t="n">
        <v>13.7963</v>
      </c>
      <c r="E1100" t="n">
        <v>7.25</v>
      </c>
      <c r="F1100" t="n">
        <v>4.08</v>
      </c>
      <c r="G1100" t="n">
        <v>61.25</v>
      </c>
      <c r="H1100" t="n">
        <v>0.92</v>
      </c>
      <c r="I1100" t="n">
        <v>4</v>
      </c>
      <c r="J1100" t="n">
        <v>317.97</v>
      </c>
      <c r="K1100" t="n">
        <v>61.2</v>
      </c>
      <c r="L1100" t="n">
        <v>16.5</v>
      </c>
      <c r="M1100" t="n">
        <v>2</v>
      </c>
      <c r="N1100" t="n">
        <v>95.27</v>
      </c>
      <c r="O1100" t="n">
        <v>39450.07</v>
      </c>
      <c r="P1100" t="n">
        <v>66.33</v>
      </c>
      <c r="Q1100" t="n">
        <v>203.56</v>
      </c>
      <c r="R1100" t="n">
        <v>15.32</v>
      </c>
      <c r="S1100" t="n">
        <v>13.05</v>
      </c>
      <c r="T1100" t="n">
        <v>846.09</v>
      </c>
      <c r="U1100" t="n">
        <v>0.85</v>
      </c>
      <c r="V1100" t="n">
        <v>0.91</v>
      </c>
      <c r="W1100" t="n">
        <v>0.06</v>
      </c>
      <c r="X1100" t="n">
        <v>0.04</v>
      </c>
      <c r="Y1100" t="n">
        <v>1</v>
      </c>
      <c r="Z1100" t="n">
        <v>10</v>
      </c>
    </row>
    <row r="1101">
      <c r="A1101" t="n">
        <v>63</v>
      </c>
      <c r="B1101" t="n">
        <v>145</v>
      </c>
      <c r="C1101" t="inlineStr">
        <is>
          <t xml:space="preserve">CONCLUIDO	</t>
        </is>
      </c>
      <c r="D1101" t="n">
        <v>13.7905</v>
      </c>
      <c r="E1101" t="n">
        <v>7.25</v>
      </c>
      <c r="F1101" t="n">
        <v>4.09</v>
      </c>
      <c r="G1101" t="n">
        <v>61.3</v>
      </c>
      <c r="H1101" t="n">
        <v>0.9399999999999999</v>
      </c>
      <c r="I1101" t="n">
        <v>4</v>
      </c>
      <c r="J1101" t="n">
        <v>318.53</v>
      </c>
      <c r="K1101" t="n">
        <v>61.2</v>
      </c>
      <c r="L1101" t="n">
        <v>16.75</v>
      </c>
      <c r="M1101" t="n">
        <v>2</v>
      </c>
      <c r="N1101" t="n">
        <v>95.58</v>
      </c>
      <c r="O1101" t="n">
        <v>39519.26</v>
      </c>
      <c r="P1101" t="n">
        <v>66.36</v>
      </c>
      <c r="Q1101" t="n">
        <v>203.56</v>
      </c>
      <c r="R1101" t="n">
        <v>15.45</v>
      </c>
      <c r="S1101" t="n">
        <v>13.05</v>
      </c>
      <c r="T1101" t="n">
        <v>911.16</v>
      </c>
      <c r="U1101" t="n">
        <v>0.84</v>
      </c>
      <c r="V1101" t="n">
        <v>0.91</v>
      </c>
      <c r="W1101" t="n">
        <v>0.06</v>
      </c>
      <c r="X1101" t="n">
        <v>0.05</v>
      </c>
      <c r="Y1101" t="n">
        <v>1</v>
      </c>
      <c r="Z1101" t="n">
        <v>10</v>
      </c>
    </row>
    <row r="1102">
      <c r="A1102" t="n">
        <v>64</v>
      </c>
      <c r="B1102" t="n">
        <v>145</v>
      </c>
      <c r="C1102" t="inlineStr">
        <is>
          <t xml:space="preserve">CONCLUIDO	</t>
        </is>
      </c>
      <c r="D1102" t="n">
        <v>13.7746</v>
      </c>
      <c r="E1102" t="n">
        <v>7.26</v>
      </c>
      <c r="F1102" t="n">
        <v>4.09</v>
      </c>
      <c r="G1102" t="n">
        <v>61.42</v>
      </c>
      <c r="H1102" t="n">
        <v>0.95</v>
      </c>
      <c r="I1102" t="n">
        <v>4</v>
      </c>
      <c r="J1102" t="n">
        <v>319.09</v>
      </c>
      <c r="K1102" t="n">
        <v>61.2</v>
      </c>
      <c r="L1102" t="n">
        <v>17</v>
      </c>
      <c r="M1102" t="n">
        <v>2</v>
      </c>
      <c r="N1102" t="n">
        <v>95.89</v>
      </c>
      <c r="O1102" t="n">
        <v>39588.58</v>
      </c>
      <c r="P1102" t="n">
        <v>66.47</v>
      </c>
      <c r="Q1102" t="n">
        <v>203.56</v>
      </c>
      <c r="R1102" t="n">
        <v>15.74</v>
      </c>
      <c r="S1102" t="n">
        <v>13.05</v>
      </c>
      <c r="T1102" t="n">
        <v>1054.63</v>
      </c>
      <c r="U1102" t="n">
        <v>0.83</v>
      </c>
      <c r="V1102" t="n">
        <v>0.91</v>
      </c>
      <c r="W1102" t="n">
        <v>0.06</v>
      </c>
      <c r="X1102" t="n">
        <v>0.05</v>
      </c>
      <c r="Y1102" t="n">
        <v>1</v>
      </c>
      <c r="Z1102" t="n">
        <v>10</v>
      </c>
    </row>
    <row r="1103">
      <c r="A1103" t="n">
        <v>65</v>
      </c>
      <c r="B1103" t="n">
        <v>145</v>
      </c>
      <c r="C1103" t="inlineStr">
        <is>
          <t xml:space="preserve">CONCLUIDO	</t>
        </is>
      </c>
      <c r="D1103" t="n">
        <v>13.7641</v>
      </c>
      <c r="E1103" t="n">
        <v>7.27</v>
      </c>
      <c r="F1103" t="n">
        <v>4.1</v>
      </c>
      <c r="G1103" t="n">
        <v>61.51</v>
      </c>
      <c r="H1103" t="n">
        <v>0.96</v>
      </c>
      <c r="I1103" t="n">
        <v>4</v>
      </c>
      <c r="J1103" t="n">
        <v>319.65</v>
      </c>
      <c r="K1103" t="n">
        <v>61.2</v>
      </c>
      <c r="L1103" t="n">
        <v>17.25</v>
      </c>
      <c r="M1103" t="n">
        <v>2</v>
      </c>
      <c r="N1103" t="n">
        <v>96.2</v>
      </c>
      <c r="O1103" t="n">
        <v>39658.05</v>
      </c>
      <c r="P1103" t="n">
        <v>66.56999999999999</v>
      </c>
      <c r="Q1103" t="n">
        <v>203.56</v>
      </c>
      <c r="R1103" t="n">
        <v>15.92</v>
      </c>
      <c r="S1103" t="n">
        <v>13.05</v>
      </c>
      <c r="T1103" t="n">
        <v>1144.72</v>
      </c>
      <c r="U1103" t="n">
        <v>0.82</v>
      </c>
      <c r="V1103" t="n">
        <v>0.91</v>
      </c>
      <c r="W1103" t="n">
        <v>0.06</v>
      </c>
      <c r="X1103" t="n">
        <v>0.06</v>
      </c>
      <c r="Y1103" t="n">
        <v>1</v>
      </c>
      <c r="Z1103" t="n">
        <v>10</v>
      </c>
    </row>
    <row r="1104">
      <c r="A1104" t="n">
        <v>66</v>
      </c>
      <c r="B1104" t="n">
        <v>145</v>
      </c>
      <c r="C1104" t="inlineStr">
        <is>
          <t xml:space="preserve">CONCLUIDO	</t>
        </is>
      </c>
      <c r="D1104" t="n">
        <v>13.7688</v>
      </c>
      <c r="E1104" t="n">
        <v>7.26</v>
      </c>
      <c r="F1104" t="n">
        <v>4.1</v>
      </c>
      <c r="G1104" t="n">
        <v>61.47</v>
      </c>
      <c r="H1104" t="n">
        <v>0.97</v>
      </c>
      <c r="I1104" t="n">
        <v>4</v>
      </c>
      <c r="J1104" t="n">
        <v>320.22</v>
      </c>
      <c r="K1104" t="n">
        <v>61.2</v>
      </c>
      <c r="L1104" t="n">
        <v>17.5</v>
      </c>
      <c r="M1104" t="n">
        <v>2</v>
      </c>
      <c r="N1104" t="n">
        <v>96.52</v>
      </c>
      <c r="O1104" t="n">
        <v>39727.66</v>
      </c>
      <c r="P1104" t="n">
        <v>66.48</v>
      </c>
      <c r="Q1104" t="n">
        <v>203.56</v>
      </c>
      <c r="R1104" t="n">
        <v>15.84</v>
      </c>
      <c r="S1104" t="n">
        <v>13.05</v>
      </c>
      <c r="T1104" t="n">
        <v>1104.01</v>
      </c>
      <c r="U1104" t="n">
        <v>0.82</v>
      </c>
      <c r="V1104" t="n">
        <v>0.91</v>
      </c>
      <c r="W1104" t="n">
        <v>0.06</v>
      </c>
      <c r="X1104" t="n">
        <v>0.06</v>
      </c>
      <c r="Y1104" t="n">
        <v>1</v>
      </c>
      <c r="Z1104" t="n">
        <v>10</v>
      </c>
    </row>
    <row r="1105">
      <c r="A1105" t="n">
        <v>67</v>
      </c>
      <c r="B1105" t="n">
        <v>145</v>
      </c>
      <c r="C1105" t="inlineStr">
        <is>
          <t xml:space="preserve">CONCLUIDO	</t>
        </is>
      </c>
      <c r="D1105" t="n">
        <v>13.7646</v>
      </c>
      <c r="E1105" t="n">
        <v>7.26</v>
      </c>
      <c r="F1105" t="n">
        <v>4.1</v>
      </c>
      <c r="G1105" t="n">
        <v>61.5</v>
      </c>
      <c r="H1105" t="n">
        <v>0.99</v>
      </c>
      <c r="I1105" t="n">
        <v>4</v>
      </c>
      <c r="J1105" t="n">
        <v>320.78</v>
      </c>
      <c r="K1105" t="n">
        <v>61.2</v>
      </c>
      <c r="L1105" t="n">
        <v>17.75</v>
      </c>
      <c r="M1105" t="n">
        <v>2</v>
      </c>
      <c r="N1105" t="n">
        <v>96.83</v>
      </c>
      <c r="O1105" t="n">
        <v>39797.41</v>
      </c>
      <c r="P1105" t="n">
        <v>66.48</v>
      </c>
      <c r="Q1105" t="n">
        <v>203.56</v>
      </c>
      <c r="R1105" t="n">
        <v>15.89</v>
      </c>
      <c r="S1105" t="n">
        <v>13.05</v>
      </c>
      <c r="T1105" t="n">
        <v>1131.81</v>
      </c>
      <c r="U1105" t="n">
        <v>0.82</v>
      </c>
      <c r="V1105" t="n">
        <v>0.91</v>
      </c>
      <c r="W1105" t="n">
        <v>0.06</v>
      </c>
      <c r="X1105" t="n">
        <v>0.06</v>
      </c>
      <c r="Y1105" t="n">
        <v>1</v>
      </c>
      <c r="Z1105" t="n">
        <v>10</v>
      </c>
    </row>
    <row r="1106">
      <c r="A1106" t="n">
        <v>68</v>
      </c>
      <c r="B1106" t="n">
        <v>145</v>
      </c>
      <c r="C1106" t="inlineStr">
        <is>
          <t xml:space="preserve">CONCLUIDO	</t>
        </is>
      </c>
      <c r="D1106" t="n">
        <v>13.7667</v>
      </c>
      <c r="E1106" t="n">
        <v>7.26</v>
      </c>
      <c r="F1106" t="n">
        <v>4.1</v>
      </c>
      <c r="G1106" t="n">
        <v>61.49</v>
      </c>
      <c r="H1106" t="n">
        <v>1</v>
      </c>
      <c r="I1106" t="n">
        <v>4</v>
      </c>
      <c r="J1106" t="n">
        <v>321.35</v>
      </c>
      <c r="K1106" t="n">
        <v>61.2</v>
      </c>
      <c r="L1106" t="n">
        <v>18</v>
      </c>
      <c r="M1106" t="n">
        <v>2</v>
      </c>
      <c r="N1106" t="n">
        <v>97.15000000000001</v>
      </c>
      <c r="O1106" t="n">
        <v>39867.32</v>
      </c>
      <c r="P1106" t="n">
        <v>66.34999999999999</v>
      </c>
      <c r="Q1106" t="n">
        <v>203.56</v>
      </c>
      <c r="R1106" t="n">
        <v>15.88</v>
      </c>
      <c r="S1106" t="n">
        <v>13.05</v>
      </c>
      <c r="T1106" t="n">
        <v>1122.83</v>
      </c>
      <c r="U1106" t="n">
        <v>0.82</v>
      </c>
      <c r="V1106" t="n">
        <v>0.91</v>
      </c>
      <c r="W1106" t="n">
        <v>0.06</v>
      </c>
      <c r="X1106" t="n">
        <v>0.06</v>
      </c>
      <c r="Y1106" t="n">
        <v>1</v>
      </c>
      <c r="Z1106" t="n">
        <v>10</v>
      </c>
    </row>
    <row r="1107">
      <c r="A1107" t="n">
        <v>69</v>
      </c>
      <c r="B1107" t="n">
        <v>145</v>
      </c>
      <c r="C1107" t="inlineStr">
        <is>
          <t xml:space="preserve">CONCLUIDO	</t>
        </is>
      </c>
      <c r="D1107" t="n">
        <v>13.7636</v>
      </c>
      <c r="E1107" t="n">
        <v>7.27</v>
      </c>
      <c r="F1107" t="n">
        <v>4.1</v>
      </c>
      <c r="G1107" t="n">
        <v>61.51</v>
      </c>
      <c r="H1107" t="n">
        <v>1.01</v>
      </c>
      <c r="I1107" t="n">
        <v>4</v>
      </c>
      <c r="J1107" t="n">
        <v>321.92</v>
      </c>
      <c r="K1107" t="n">
        <v>61.2</v>
      </c>
      <c r="L1107" t="n">
        <v>18.25</v>
      </c>
      <c r="M1107" t="n">
        <v>2</v>
      </c>
      <c r="N1107" t="n">
        <v>97.47</v>
      </c>
      <c r="O1107" t="n">
        <v>39937.36</v>
      </c>
      <c r="P1107" t="n">
        <v>66.43000000000001</v>
      </c>
      <c r="Q1107" t="n">
        <v>203.59</v>
      </c>
      <c r="R1107" t="n">
        <v>15.89</v>
      </c>
      <c r="S1107" t="n">
        <v>13.05</v>
      </c>
      <c r="T1107" t="n">
        <v>1131.83</v>
      </c>
      <c r="U1107" t="n">
        <v>0.82</v>
      </c>
      <c r="V1107" t="n">
        <v>0.91</v>
      </c>
      <c r="W1107" t="n">
        <v>0.06</v>
      </c>
      <c r="X1107" t="n">
        <v>0.06</v>
      </c>
      <c r="Y1107" t="n">
        <v>1</v>
      </c>
      <c r="Z1107" t="n">
        <v>10</v>
      </c>
    </row>
    <row r="1108">
      <c r="A1108" t="n">
        <v>70</v>
      </c>
      <c r="B1108" t="n">
        <v>145</v>
      </c>
      <c r="C1108" t="inlineStr">
        <is>
          <t xml:space="preserve">CONCLUIDO	</t>
        </is>
      </c>
      <c r="D1108" t="n">
        <v>13.7678</v>
      </c>
      <c r="E1108" t="n">
        <v>7.26</v>
      </c>
      <c r="F1108" t="n">
        <v>4.1</v>
      </c>
      <c r="G1108" t="n">
        <v>61.48</v>
      </c>
      <c r="H1108" t="n">
        <v>1.02</v>
      </c>
      <c r="I1108" t="n">
        <v>4</v>
      </c>
      <c r="J1108" t="n">
        <v>322.49</v>
      </c>
      <c r="K1108" t="n">
        <v>61.2</v>
      </c>
      <c r="L1108" t="n">
        <v>18.5</v>
      </c>
      <c r="M1108" t="n">
        <v>2</v>
      </c>
      <c r="N1108" t="n">
        <v>97.79000000000001</v>
      </c>
      <c r="O1108" t="n">
        <v>40007.56</v>
      </c>
      <c r="P1108" t="n">
        <v>66.31999999999999</v>
      </c>
      <c r="Q1108" t="n">
        <v>203.56</v>
      </c>
      <c r="R1108" t="n">
        <v>15.77</v>
      </c>
      <c r="S1108" t="n">
        <v>13.05</v>
      </c>
      <c r="T1108" t="n">
        <v>1071.85</v>
      </c>
      <c r="U1108" t="n">
        <v>0.83</v>
      </c>
      <c r="V1108" t="n">
        <v>0.91</v>
      </c>
      <c r="W1108" t="n">
        <v>0.06</v>
      </c>
      <c r="X1108" t="n">
        <v>0.06</v>
      </c>
      <c r="Y1108" t="n">
        <v>1</v>
      </c>
      <c r="Z1108" t="n">
        <v>10</v>
      </c>
    </row>
    <row r="1109">
      <c r="A1109" t="n">
        <v>71</v>
      </c>
      <c r="B1109" t="n">
        <v>145</v>
      </c>
      <c r="C1109" t="inlineStr">
        <is>
          <t xml:space="preserve">CONCLUIDO	</t>
        </is>
      </c>
      <c r="D1109" t="n">
        <v>13.7852</v>
      </c>
      <c r="E1109" t="n">
        <v>7.25</v>
      </c>
      <c r="F1109" t="n">
        <v>4.09</v>
      </c>
      <c r="G1109" t="n">
        <v>61.34</v>
      </c>
      <c r="H1109" t="n">
        <v>1.03</v>
      </c>
      <c r="I1109" t="n">
        <v>4</v>
      </c>
      <c r="J1109" t="n">
        <v>323.06</v>
      </c>
      <c r="K1109" t="n">
        <v>61.2</v>
      </c>
      <c r="L1109" t="n">
        <v>18.75</v>
      </c>
      <c r="M1109" t="n">
        <v>2</v>
      </c>
      <c r="N1109" t="n">
        <v>98.11</v>
      </c>
      <c r="O1109" t="n">
        <v>40077.9</v>
      </c>
      <c r="P1109" t="n">
        <v>66.09</v>
      </c>
      <c r="Q1109" t="n">
        <v>203.56</v>
      </c>
      <c r="R1109" t="n">
        <v>15.47</v>
      </c>
      <c r="S1109" t="n">
        <v>13.05</v>
      </c>
      <c r="T1109" t="n">
        <v>918.46</v>
      </c>
      <c r="U1109" t="n">
        <v>0.84</v>
      </c>
      <c r="V1109" t="n">
        <v>0.91</v>
      </c>
      <c r="W1109" t="n">
        <v>0.06</v>
      </c>
      <c r="X1109" t="n">
        <v>0.05</v>
      </c>
      <c r="Y1109" t="n">
        <v>1</v>
      </c>
      <c r="Z1109" t="n">
        <v>10</v>
      </c>
    </row>
    <row r="1110">
      <c r="A1110" t="n">
        <v>72</v>
      </c>
      <c r="B1110" t="n">
        <v>145</v>
      </c>
      <c r="C1110" t="inlineStr">
        <is>
          <t xml:space="preserve">CONCLUIDO	</t>
        </is>
      </c>
      <c r="D1110" t="n">
        <v>13.7883</v>
      </c>
      <c r="E1110" t="n">
        <v>7.25</v>
      </c>
      <c r="F1110" t="n">
        <v>4.09</v>
      </c>
      <c r="G1110" t="n">
        <v>61.32</v>
      </c>
      <c r="H1110" t="n">
        <v>1.05</v>
      </c>
      <c r="I1110" t="n">
        <v>4</v>
      </c>
      <c r="J1110" t="n">
        <v>323.63</v>
      </c>
      <c r="K1110" t="n">
        <v>61.2</v>
      </c>
      <c r="L1110" t="n">
        <v>19</v>
      </c>
      <c r="M1110" t="n">
        <v>2</v>
      </c>
      <c r="N1110" t="n">
        <v>98.43000000000001</v>
      </c>
      <c r="O1110" t="n">
        <v>40148.52</v>
      </c>
      <c r="P1110" t="n">
        <v>65.95999999999999</v>
      </c>
      <c r="Q1110" t="n">
        <v>203.56</v>
      </c>
      <c r="R1110" t="n">
        <v>15.47</v>
      </c>
      <c r="S1110" t="n">
        <v>13.05</v>
      </c>
      <c r="T1110" t="n">
        <v>922.03</v>
      </c>
      <c r="U1110" t="n">
        <v>0.84</v>
      </c>
      <c r="V1110" t="n">
        <v>0.91</v>
      </c>
      <c r="W1110" t="n">
        <v>0.06</v>
      </c>
      <c r="X1110" t="n">
        <v>0.05</v>
      </c>
      <c r="Y1110" t="n">
        <v>1</v>
      </c>
      <c r="Z1110" t="n">
        <v>10</v>
      </c>
    </row>
    <row r="1111">
      <c r="A1111" t="n">
        <v>73</v>
      </c>
      <c r="B1111" t="n">
        <v>145</v>
      </c>
      <c r="C1111" t="inlineStr">
        <is>
          <t xml:space="preserve">CONCLUIDO	</t>
        </is>
      </c>
      <c r="D1111" t="n">
        <v>13.7804</v>
      </c>
      <c r="E1111" t="n">
        <v>7.26</v>
      </c>
      <c r="F1111" t="n">
        <v>4.09</v>
      </c>
      <c r="G1111" t="n">
        <v>61.38</v>
      </c>
      <c r="H1111" t="n">
        <v>1.06</v>
      </c>
      <c r="I1111" t="n">
        <v>4</v>
      </c>
      <c r="J1111" t="n">
        <v>324.2</v>
      </c>
      <c r="K1111" t="n">
        <v>61.2</v>
      </c>
      <c r="L1111" t="n">
        <v>19.25</v>
      </c>
      <c r="M1111" t="n">
        <v>2</v>
      </c>
      <c r="N1111" t="n">
        <v>98.75</v>
      </c>
      <c r="O1111" t="n">
        <v>40219.17</v>
      </c>
      <c r="P1111" t="n">
        <v>65.92</v>
      </c>
      <c r="Q1111" t="n">
        <v>203.56</v>
      </c>
      <c r="R1111" t="n">
        <v>15.64</v>
      </c>
      <c r="S1111" t="n">
        <v>13.05</v>
      </c>
      <c r="T1111" t="n">
        <v>1005.22</v>
      </c>
      <c r="U1111" t="n">
        <v>0.83</v>
      </c>
      <c r="V1111" t="n">
        <v>0.91</v>
      </c>
      <c r="W1111" t="n">
        <v>0.06</v>
      </c>
      <c r="X1111" t="n">
        <v>0.05</v>
      </c>
      <c r="Y1111" t="n">
        <v>1</v>
      </c>
      <c r="Z1111" t="n">
        <v>10</v>
      </c>
    </row>
    <row r="1112">
      <c r="A1112" t="n">
        <v>74</v>
      </c>
      <c r="B1112" t="n">
        <v>145</v>
      </c>
      <c r="C1112" t="inlineStr">
        <is>
          <t xml:space="preserve">CONCLUIDO	</t>
        </is>
      </c>
      <c r="D1112" t="n">
        <v>13.7678</v>
      </c>
      <c r="E1112" t="n">
        <v>7.26</v>
      </c>
      <c r="F1112" t="n">
        <v>4.1</v>
      </c>
      <c r="G1112" t="n">
        <v>61.48</v>
      </c>
      <c r="H1112" t="n">
        <v>1.07</v>
      </c>
      <c r="I1112" t="n">
        <v>4</v>
      </c>
      <c r="J1112" t="n">
        <v>324.78</v>
      </c>
      <c r="K1112" t="n">
        <v>61.2</v>
      </c>
      <c r="L1112" t="n">
        <v>19.5</v>
      </c>
      <c r="M1112" t="n">
        <v>2</v>
      </c>
      <c r="N1112" t="n">
        <v>99.08</v>
      </c>
      <c r="O1112" t="n">
        <v>40289.97</v>
      </c>
      <c r="P1112" t="n">
        <v>66.14</v>
      </c>
      <c r="Q1112" t="n">
        <v>203.56</v>
      </c>
      <c r="R1112" t="n">
        <v>15.88</v>
      </c>
      <c r="S1112" t="n">
        <v>13.05</v>
      </c>
      <c r="T1112" t="n">
        <v>1124.79</v>
      </c>
      <c r="U1112" t="n">
        <v>0.82</v>
      </c>
      <c r="V1112" t="n">
        <v>0.91</v>
      </c>
      <c r="W1112" t="n">
        <v>0.06</v>
      </c>
      <c r="X1112" t="n">
        <v>0.06</v>
      </c>
      <c r="Y1112" t="n">
        <v>1</v>
      </c>
      <c r="Z1112" t="n">
        <v>10</v>
      </c>
    </row>
    <row r="1113">
      <c r="A1113" t="n">
        <v>75</v>
      </c>
      <c r="B1113" t="n">
        <v>145</v>
      </c>
      <c r="C1113" t="inlineStr">
        <is>
          <t xml:space="preserve">CONCLUIDO	</t>
        </is>
      </c>
      <c r="D1113" t="n">
        <v>13.7567</v>
      </c>
      <c r="E1113" t="n">
        <v>7.27</v>
      </c>
      <c r="F1113" t="n">
        <v>4.1</v>
      </c>
      <c r="G1113" t="n">
        <v>61.57</v>
      </c>
      <c r="H1113" t="n">
        <v>1.08</v>
      </c>
      <c r="I1113" t="n">
        <v>4</v>
      </c>
      <c r="J1113" t="n">
        <v>325.35</v>
      </c>
      <c r="K1113" t="n">
        <v>61.2</v>
      </c>
      <c r="L1113" t="n">
        <v>19.75</v>
      </c>
      <c r="M1113" t="n">
        <v>2</v>
      </c>
      <c r="N1113" t="n">
        <v>99.40000000000001</v>
      </c>
      <c r="O1113" t="n">
        <v>40360.92</v>
      </c>
      <c r="P1113" t="n">
        <v>66.13</v>
      </c>
      <c r="Q1113" t="n">
        <v>203.56</v>
      </c>
      <c r="R1113" t="n">
        <v>16.06</v>
      </c>
      <c r="S1113" t="n">
        <v>13.05</v>
      </c>
      <c r="T1113" t="n">
        <v>1214.8</v>
      </c>
      <c r="U1113" t="n">
        <v>0.8100000000000001</v>
      </c>
      <c r="V1113" t="n">
        <v>0.91</v>
      </c>
      <c r="W1113" t="n">
        <v>0.06</v>
      </c>
      <c r="X1113" t="n">
        <v>0.06</v>
      </c>
      <c r="Y1113" t="n">
        <v>1</v>
      </c>
      <c r="Z1113" t="n">
        <v>10</v>
      </c>
    </row>
    <row r="1114">
      <c r="A1114" t="n">
        <v>76</v>
      </c>
      <c r="B1114" t="n">
        <v>145</v>
      </c>
      <c r="C1114" t="inlineStr">
        <is>
          <t xml:space="preserve">CONCLUIDO	</t>
        </is>
      </c>
      <c r="D1114" t="n">
        <v>13.7615</v>
      </c>
      <c r="E1114" t="n">
        <v>7.27</v>
      </c>
      <c r="F1114" t="n">
        <v>4.1</v>
      </c>
      <c r="G1114" t="n">
        <v>61.53</v>
      </c>
      <c r="H1114" t="n">
        <v>1.09</v>
      </c>
      <c r="I1114" t="n">
        <v>4</v>
      </c>
      <c r="J1114" t="n">
        <v>325.93</v>
      </c>
      <c r="K1114" t="n">
        <v>61.2</v>
      </c>
      <c r="L1114" t="n">
        <v>20</v>
      </c>
      <c r="M1114" t="n">
        <v>2</v>
      </c>
      <c r="N1114" t="n">
        <v>99.73</v>
      </c>
      <c r="O1114" t="n">
        <v>40432.03</v>
      </c>
      <c r="P1114" t="n">
        <v>65.83</v>
      </c>
      <c r="Q1114" t="n">
        <v>203.56</v>
      </c>
      <c r="R1114" t="n">
        <v>15.98</v>
      </c>
      <c r="S1114" t="n">
        <v>13.05</v>
      </c>
      <c r="T1114" t="n">
        <v>1175.89</v>
      </c>
      <c r="U1114" t="n">
        <v>0.82</v>
      </c>
      <c r="V1114" t="n">
        <v>0.91</v>
      </c>
      <c r="W1114" t="n">
        <v>0.06</v>
      </c>
      <c r="X1114" t="n">
        <v>0.06</v>
      </c>
      <c r="Y1114" t="n">
        <v>1</v>
      </c>
      <c r="Z1114" t="n">
        <v>10</v>
      </c>
    </row>
    <row r="1115">
      <c r="A1115" t="n">
        <v>77</v>
      </c>
      <c r="B1115" t="n">
        <v>145</v>
      </c>
      <c r="C1115" t="inlineStr">
        <is>
          <t xml:space="preserve">CONCLUIDO	</t>
        </is>
      </c>
      <c r="D1115" t="n">
        <v>13.7583</v>
      </c>
      <c r="E1115" t="n">
        <v>7.27</v>
      </c>
      <c r="F1115" t="n">
        <v>4.1</v>
      </c>
      <c r="G1115" t="n">
        <v>61.55</v>
      </c>
      <c r="H1115" t="n">
        <v>1.11</v>
      </c>
      <c r="I1115" t="n">
        <v>4</v>
      </c>
      <c r="J1115" t="n">
        <v>326.51</v>
      </c>
      <c r="K1115" t="n">
        <v>61.2</v>
      </c>
      <c r="L1115" t="n">
        <v>20.25</v>
      </c>
      <c r="M1115" t="n">
        <v>2</v>
      </c>
      <c r="N1115" t="n">
        <v>100.06</v>
      </c>
      <c r="O1115" t="n">
        <v>40503.29</v>
      </c>
      <c r="P1115" t="n">
        <v>65.72</v>
      </c>
      <c r="Q1115" t="n">
        <v>203.56</v>
      </c>
      <c r="R1115" t="n">
        <v>16.03</v>
      </c>
      <c r="S1115" t="n">
        <v>13.05</v>
      </c>
      <c r="T1115" t="n">
        <v>1197.6</v>
      </c>
      <c r="U1115" t="n">
        <v>0.8100000000000001</v>
      </c>
      <c r="V1115" t="n">
        <v>0.91</v>
      </c>
      <c r="W1115" t="n">
        <v>0.06</v>
      </c>
      <c r="X1115" t="n">
        <v>0.06</v>
      </c>
      <c r="Y1115" t="n">
        <v>1</v>
      </c>
      <c r="Z1115" t="n">
        <v>10</v>
      </c>
    </row>
    <row r="1116">
      <c r="A1116" t="n">
        <v>78</v>
      </c>
      <c r="B1116" t="n">
        <v>145</v>
      </c>
      <c r="C1116" t="inlineStr">
        <is>
          <t xml:space="preserve">CONCLUIDO	</t>
        </is>
      </c>
      <c r="D1116" t="n">
        <v>13.7625</v>
      </c>
      <c r="E1116" t="n">
        <v>7.27</v>
      </c>
      <c r="F1116" t="n">
        <v>4.1</v>
      </c>
      <c r="G1116" t="n">
        <v>61.52</v>
      </c>
      <c r="H1116" t="n">
        <v>1.12</v>
      </c>
      <c r="I1116" t="n">
        <v>4</v>
      </c>
      <c r="J1116" t="n">
        <v>327.08</v>
      </c>
      <c r="K1116" t="n">
        <v>61.2</v>
      </c>
      <c r="L1116" t="n">
        <v>20.5</v>
      </c>
      <c r="M1116" t="n">
        <v>2</v>
      </c>
      <c r="N1116" t="n">
        <v>100.39</v>
      </c>
      <c r="O1116" t="n">
        <v>40574.7</v>
      </c>
      <c r="P1116" t="n">
        <v>65.59</v>
      </c>
      <c r="Q1116" t="n">
        <v>203.56</v>
      </c>
      <c r="R1116" t="n">
        <v>15.93</v>
      </c>
      <c r="S1116" t="n">
        <v>13.05</v>
      </c>
      <c r="T1116" t="n">
        <v>1149.34</v>
      </c>
      <c r="U1116" t="n">
        <v>0.82</v>
      </c>
      <c r="V1116" t="n">
        <v>0.91</v>
      </c>
      <c r="W1116" t="n">
        <v>0.06</v>
      </c>
      <c r="X1116" t="n">
        <v>0.06</v>
      </c>
      <c r="Y1116" t="n">
        <v>1</v>
      </c>
      <c r="Z1116" t="n">
        <v>10</v>
      </c>
    </row>
    <row r="1117">
      <c r="A1117" t="n">
        <v>79</v>
      </c>
      <c r="B1117" t="n">
        <v>145</v>
      </c>
      <c r="C1117" t="inlineStr">
        <is>
          <t xml:space="preserve">CONCLUIDO	</t>
        </is>
      </c>
      <c r="D1117" t="n">
        <v>13.7594</v>
      </c>
      <c r="E1117" t="n">
        <v>7.27</v>
      </c>
      <c r="F1117" t="n">
        <v>4.1</v>
      </c>
      <c r="G1117" t="n">
        <v>61.55</v>
      </c>
      <c r="H1117" t="n">
        <v>1.13</v>
      </c>
      <c r="I1117" t="n">
        <v>4</v>
      </c>
      <c r="J1117" t="n">
        <v>327.66</v>
      </c>
      <c r="K1117" t="n">
        <v>61.2</v>
      </c>
      <c r="L1117" t="n">
        <v>20.75</v>
      </c>
      <c r="M1117" t="n">
        <v>2</v>
      </c>
      <c r="N1117" t="n">
        <v>100.72</v>
      </c>
      <c r="O1117" t="n">
        <v>40646.27</v>
      </c>
      <c r="P1117" t="n">
        <v>65.39</v>
      </c>
      <c r="Q1117" t="n">
        <v>203.56</v>
      </c>
      <c r="R1117" t="n">
        <v>16</v>
      </c>
      <c r="S1117" t="n">
        <v>13.05</v>
      </c>
      <c r="T1117" t="n">
        <v>1185.55</v>
      </c>
      <c r="U1117" t="n">
        <v>0.82</v>
      </c>
      <c r="V1117" t="n">
        <v>0.91</v>
      </c>
      <c r="W1117" t="n">
        <v>0.06</v>
      </c>
      <c r="X1117" t="n">
        <v>0.06</v>
      </c>
      <c r="Y1117" t="n">
        <v>1</v>
      </c>
      <c r="Z1117" t="n">
        <v>10</v>
      </c>
    </row>
    <row r="1118">
      <c r="A1118" t="n">
        <v>80</v>
      </c>
      <c r="B1118" t="n">
        <v>145</v>
      </c>
      <c r="C1118" t="inlineStr">
        <is>
          <t xml:space="preserve">CONCLUIDO	</t>
        </is>
      </c>
      <c r="D1118" t="n">
        <v>13.7699</v>
      </c>
      <c r="E1118" t="n">
        <v>7.26</v>
      </c>
      <c r="F1118" t="n">
        <v>4.1</v>
      </c>
      <c r="G1118" t="n">
        <v>61.46</v>
      </c>
      <c r="H1118" t="n">
        <v>1.14</v>
      </c>
      <c r="I1118" t="n">
        <v>4</v>
      </c>
      <c r="J1118" t="n">
        <v>328.25</v>
      </c>
      <c r="K1118" t="n">
        <v>61.2</v>
      </c>
      <c r="L1118" t="n">
        <v>21</v>
      </c>
      <c r="M1118" t="n">
        <v>2</v>
      </c>
      <c r="N1118" t="n">
        <v>101.05</v>
      </c>
      <c r="O1118" t="n">
        <v>40718</v>
      </c>
      <c r="P1118" t="n">
        <v>65.08</v>
      </c>
      <c r="Q1118" t="n">
        <v>203.56</v>
      </c>
      <c r="R1118" t="n">
        <v>15.76</v>
      </c>
      <c r="S1118" t="n">
        <v>13.05</v>
      </c>
      <c r="T1118" t="n">
        <v>1064.32</v>
      </c>
      <c r="U1118" t="n">
        <v>0.83</v>
      </c>
      <c r="V1118" t="n">
        <v>0.91</v>
      </c>
      <c r="W1118" t="n">
        <v>0.06</v>
      </c>
      <c r="X1118" t="n">
        <v>0.06</v>
      </c>
      <c r="Y1118" t="n">
        <v>1</v>
      </c>
      <c r="Z1118" t="n">
        <v>10</v>
      </c>
    </row>
    <row r="1119">
      <c r="A1119" t="n">
        <v>81</v>
      </c>
      <c r="B1119" t="n">
        <v>145</v>
      </c>
      <c r="C1119" t="inlineStr">
        <is>
          <t xml:space="preserve">CONCLUIDO	</t>
        </is>
      </c>
      <c r="D1119" t="n">
        <v>13.7788</v>
      </c>
      <c r="E1119" t="n">
        <v>7.26</v>
      </c>
      <c r="F1119" t="n">
        <v>4.09</v>
      </c>
      <c r="G1119" t="n">
        <v>61.39</v>
      </c>
      <c r="H1119" t="n">
        <v>1.15</v>
      </c>
      <c r="I1119" t="n">
        <v>4</v>
      </c>
      <c r="J1119" t="n">
        <v>328.83</v>
      </c>
      <c r="K1119" t="n">
        <v>61.2</v>
      </c>
      <c r="L1119" t="n">
        <v>21.25</v>
      </c>
      <c r="M1119" t="n">
        <v>2</v>
      </c>
      <c r="N1119" t="n">
        <v>101.38</v>
      </c>
      <c r="O1119" t="n">
        <v>40789.89</v>
      </c>
      <c r="P1119" t="n">
        <v>64.78</v>
      </c>
      <c r="Q1119" t="n">
        <v>203.56</v>
      </c>
      <c r="R1119" t="n">
        <v>15.57</v>
      </c>
      <c r="S1119" t="n">
        <v>13.05</v>
      </c>
      <c r="T1119" t="n">
        <v>971.6</v>
      </c>
      <c r="U1119" t="n">
        <v>0.84</v>
      </c>
      <c r="V1119" t="n">
        <v>0.91</v>
      </c>
      <c r="W1119" t="n">
        <v>0.06</v>
      </c>
      <c r="X1119" t="n">
        <v>0.05</v>
      </c>
      <c r="Y1119" t="n">
        <v>1</v>
      </c>
      <c r="Z1119" t="n">
        <v>10</v>
      </c>
    </row>
    <row r="1120">
      <c r="A1120" t="n">
        <v>82</v>
      </c>
      <c r="B1120" t="n">
        <v>145</v>
      </c>
      <c r="C1120" t="inlineStr">
        <is>
          <t xml:space="preserve">CONCLUIDO	</t>
        </is>
      </c>
      <c r="D1120" t="n">
        <v>13.7799</v>
      </c>
      <c r="E1120" t="n">
        <v>7.26</v>
      </c>
      <c r="F1120" t="n">
        <v>4.09</v>
      </c>
      <c r="G1120" t="n">
        <v>61.38</v>
      </c>
      <c r="H1120" t="n">
        <v>1.16</v>
      </c>
      <c r="I1120" t="n">
        <v>4</v>
      </c>
      <c r="J1120" t="n">
        <v>329.41</v>
      </c>
      <c r="K1120" t="n">
        <v>61.2</v>
      </c>
      <c r="L1120" t="n">
        <v>21.5</v>
      </c>
      <c r="M1120" t="n">
        <v>2</v>
      </c>
      <c r="N1120" t="n">
        <v>101.71</v>
      </c>
      <c r="O1120" t="n">
        <v>40861.93</v>
      </c>
      <c r="P1120" t="n">
        <v>64.45999999999999</v>
      </c>
      <c r="Q1120" t="n">
        <v>203.58</v>
      </c>
      <c r="R1120" t="n">
        <v>15.66</v>
      </c>
      <c r="S1120" t="n">
        <v>13.05</v>
      </c>
      <c r="T1120" t="n">
        <v>1014.96</v>
      </c>
      <c r="U1120" t="n">
        <v>0.83</v>
      </c>
      <c r="V1120" t="n">
        <v>0.91</v>
      </c>
      <c r="W1120" t="n">
        <v>0.06</v>
      </c>
      <c r="X1120" t="n">
        <v>0.05</v>
      </c>
      <c r="Y1120" t="n">
        <v>1</v>
      </c>
      <c r="Z1120" t="n">
        <v>10</v>
      </c>
    </row>
    <row r="1121">
      <c r="A1121" t="n">
        <v>83</v>
      </c>
      <c r="B1121" t="n">
        <v>145</v>
      </c>
      <c r="C1121" t="inlineStr">
        <is>
          <t xml:space="preserve">CONCLUIDO	</t>
        </is>
      </c>
      <c r="D1121" t="n">
        <v>13.7678</v>
      </c>
      <c r="E1121" t="n">
        <v>7.26</v>
      </c>
      <c r="F1121" t="n">
        <v>4.1</v>
      </c>
      <c r="G1121" t="n">
        <v>61.48</v>
      </c>
      <c r="H1121" t="n">
        <v>1.17</v>
      </c>
      <c r="I1121" t="n">
        <v>4</v>
      </c>
      <c r="J1121" t="n">
        <v>330</v>
      </c>
      <c r="K1121" t="n">
        <v>61.2</v>
      </c>
      <c r="L1121" t="n">
        <v>21.75</v>
      </c>
      <c r="M1121" t="n">
        <v>2</v>
      </c>
      <c r="N1121" t="n">
        <v>102.05</v>
      </c>
      <c r="O1121" t="n">
        <v>40934.14</v>
      </c>
      <c r="P1121" t="n">
        <v>64.31</v>
      </c>
      <c r="Q1121" t="n">
        <v>203.56</v>
      </c>
      <c r="R1121" t="n">
        <v>15.89</v>
      </c>
      <c r="S1121" t="n">
        <v>13.05</v>
      </c>
      <c r="T1121" t="n">
        <v>1128.77</v>
      </c>
      <c r="U1121" t="n">
        <v>0.82</v>
      </c>
      <c r="V1121" t="n">
        <v>0.91</v>
      </c>
      <c r="W1121" t="n">
        <v>0.06</v>
      </c>
      <c r="X1121" t="n">
        <v>0.06</v>
      </c>
      <c r="Y1121" t="n">
        <v>1</v>
      </c>
      <c r="Z1121" t="n">
        <v>10</v>
      </c>
    </row>
    <row r="1122">
      <c r="A1122" t="n">
        <v>84</v>
      </c>
      <c r="B1122" t="n">
        <v>145</v>
      </c>
      <c r="C1122" t="inlineStr">
        <is>
          <t xml:space="preserve">CONCLUIDO	</t>
        </is>
      </c>
      <c r="D1122" t="n">
        <v>13.7499</v>
      </c>
      <c r="E1122" t="n">
        <v>7.27</v>
      </c>
      <c r="F1122" t="n">
        <v>4.11</v>
      </c>
      <c r="G1122" t="n">
        <v>61.62</v>
      </c>
      <c r="H1122" t="n">
        <v>1.19</v>
      </c>
      <c r="I1122" t="n">
        <v>4</v>
      </c>
      <c r="J1122" t="n">
        <v>330.59</v>
      </c>
      <c r="K1122" t="n">
        <v>61.2</v>
      </c>
      <c r="L1122" t="n">
        <v>22</v>
      </c>
      <c r="M1122" t="n">
        <v>2</v>
      </c>
      <c r="N1122" t="n">
        <v>102.39</v>
      </c>
      <c r="O1122" t="n">
        <v>41006.51</v>
      </c>
      <c r="P1122" t="n">
        <v>64.19</v>
      </c>
      <c r="Q1122" t="n">
        <v>203.57</v>
      </c>
      <c r="R1122" t="n">
        <v>16.16</v>
      </c>
      <c r="S1122" t="n">
        <v>13.05</v>
      </c>
      <c r="T1122" t="n">
        <v>1265.22</v>
      </c>
      <c r="U1122" t="n">
        <v>0.8100000000000001</v>
      </c>
      <c r="V1122" t="n">
        <v>0.91</v>
      </c>
      <c r="W1122" t="n">
        <v>0.06</v>
      </c>
      <c r="X1122" t="n">
        <v>0.07000000000000001</v>
      </c>
      <c r="Y1122" t="n">
        <v>1</v>
      </c>
      <c r="Z1122" t="n">
        <v>10</v>
      </c>
    </row>
    <row r="1123">
      <c r="A1123" t="n">
        <v>85</v>
      </c>
      <c r="B1123" t="n">
        <v>145</v>
      </c>
      <c r="C1123" t="inlineStr">
        <is>
          <t xml:space="preserve">CONCLUIDO	</t>
        </is>
      </c>
      <c r="D1123" t="n">
        <v>13.7552</v>
      </c>
      <c r="E1123" t="n">
        <v>7.27</v>
      </c>
      <c r="F1123" t="n">
        <v>4.11</v>
      </c>
      <c r="G1123" t="n">
        <v>61.58</v>
      </c>
      <c r="H1123" t="n">
        <v>1.2</v>
      </c>
      <c r="I1123" t="n">
        <v>4</v>
      </c>
      <c r="J1123" t="n">
        <v>331.17</v>
      </c>
      <c r="K1123" t="n">
        <v>61.2</v>
      </c>
      <c r="L1123" t="n">
        <v>22.25</v>
      </c>
      <c r="M1123" t="n">
        <v>2</v>
      </c>
      <c r="N1123" t="n">
        <v>102.72</v>
      </c>
      <c r="O1123" t="n">
        <v>41079.04</v>
      </c>
      <c r="P1123" t="n">
        <v>63.89</v>
      </c>
      <c r="Q1123" t="n">
        <v>203.56</v>
      </c>
      <c r="R1123" t="n">
        <v>16.09</v>
      </c>
      <c r="S1123" t="n">
        <v>13.05</v>
      </c>
      <c r="T1123" t="n">
        <v>1230.86</v>
      </c>
      <c r="U1123" t="n">
        <v>0.8100000000000001</v>
      </c>
      <c r="V1123" t="n">
        <v>0.91</v>
      </c>
      <c r="W1123" t="n">
        <v>0.06</v>
      </c>
      <c r="X1123" t="n">
        <v>0.07000000000000001</v>
      </c>
      <c r="Y1123" t="n">
        <v>1</v>
      </c>
      <c r="Z1123" t="n">
        <v>10</v>
      </c>
    </row>
    <row r="1124">
      <c r="A1124" t="n">
        <v>86</v>
      </c>
      <c r="B1124" t="n">
        <v>145</v>
      </c>
      <c r="C1124" t="inlineStr">
        <is>
          <t xml:space="preserve">CONCLUIDO	</t>
        </is>
      </c>
      <c r="D1124" t="n">
        <v>13.7525</v>
      </c>
      <c r="E1124" t="n">
        <v>7.27</v>
      </c>
      <c r="F1124" t="n">
        <v>4.11</v>
      </c>
      <c r="G1124" t="n">
        <v>61.6</v>
      </c>
      <c r="H1124" t="n">
        <v>1.21</v>
      </c>
      <c r="I1124" t="n">
        <v>4</v>
      </c>
      <c r="J1124" t="n">
        <v>331.76</v>
      </c>
      <c r="K1124" t="n">
        <v>61.2</v>
      </c>
      <c r="L1124" t="n">
        <v>22.5</v>
      </c>
      <c r="M1124" t="n">
        <v>2</v>
      </c>
      <c r="N1124" t="n">
        <v>103.06</v>
      </c>
      <c r="O1124" t="n">
        <v>41151.74</v>
      </c>
      <c r="P1124" t="n">
        <v>63.76</v>
      </c>
      <c r="Q1124" t="n">
        <v>203.56</v>
      </c>
      <c r="R1124" t="n">
        <v>16.14</v>
      </c>
      <c r="S1124" t="n">
        <v>13.05</v>
      </c>
      <c r="T1124" t="n">
        <v>1255.12</v>
      </c>
      <c r="U1124" t="n">
        <v>0.8100000000000001</v>
      </c>
      <c r="V1124" t="n">
        <v>0.91</v>
      </c>
      <c r="W1124" t="n">
        <v>0.06</v>
      </c>
      <c r="X1124" t="n">
        <v>0.07000000000000001</v>
      </c>
      <c r="Y1124" t="n">
        <v>1</v>
      </c>
      <c r="Z1124" t="n">
        <v>10</v>
      </c>
    </row>
    <row r="1125">
      <c r="A1125" t="n">
        <v>87</v>
      </c>
      <c r="B1125" t="n">
        <v>145</v>
      </c>
      <c r="C1125" t="inlineStr">
        <is>
          <t xml:space="preserve">CONCLUIDO	</t>
        </is>
      </c>
      <c r="D1125" t="n">
        <v>13.9098</v>
      </c>
      <c r="E1125" t="n">
        <v>7.19</v>
      </c>
      <c r="F1125" t="n">
        <v>4.08</v>
      </c>
      <c r="G1125" t="n">
        <v>81.56999999999999</v>
      </c>
      <c r="H1125" t="n">
        <v>1.22</v>
      </c>
      <c r="I1125" t="n">
        <v>3</v>
      </c>
      <c r="J1125" t="n">
        <v>332.35</v>
      </c>
      <c r="K1125" t="n">
        <v>61.2</v>
      </c>
      <c r="L1125" t="n">
        <v>22.75</v>
      </c>
      <c r="M1125" t="n">
        <v>1</v>
      </c>
      <c r="N1125" t="n">
        <v>103.41</v>
      </c>
      <c r="O1125" t="n">
        <v>41224.6</v>
      </c>
      <c r="P1125" t="n">
        <v>63.18</v>
      </c>
      <c r="Q1125" t="n">
        <v>203.56</v>
      </c>
      <c r="R1125" t="n">
        <v>15.18</v>
      </c>
      <c r="S1125" t="n">
        <v>13.05</v>
      </c>
      <c r="T1125" t="n">
        <v>779.71</v>
      </c>
      <c r="U1125" t="n">
        <v>0.86</v>
      </c>
      <c r="V1125" t="n">
        <v>0.92</v>
      </c>
      <c r="W1125" t="n">
        <v>0.06</v>
      </c>
      <c r="X1125" t="n">
        <v>0.04</v>
      </c>
      <c r="Y1125" t="n">
        <v>1</v>
      </c>
      <c r="Z1125" t="n">
        <v>10</v>
      </c>
    </row>
    <row r="1126">
      <c r="A1126" t="n">
        <v>88</v>
      </c>
      <c r="B1126" t="n">
        <v>145</v>
      </c>
      <c r="C1126" t="inlineStr">
        <is>
          <t xml:space="preserve">CONCLUIDO	</t>
        </is>
      </c>
      <c r="D1126" t="n">
        <v>13.9184</v>
      </c>
      <c r="E1126" t="n">
        <v>7.18</v>
      </c>
      <c r="F1126" t="n">
        <v>4.07</v>
      </c>
      <c r="G1126" t="n">
        <v>81.48</v>
      </c>
      <c r="H1126" t="n">
        <v>1.23</v>
      </c>
      <c r="I1126" t="n">
        <v>3</v>
      </c>
      <c r="J1126" t="n">
        <v>332.95</v>
      </c>
      <c r="K1126" t="n">
        <v>61.2</v>
      </c>
      <c r="L1126" t="n">
        <v>23</v>
      </c>
      <c r="M1126" t="n">
        <v>1</v>
      </c>
      <c r="N1126" t="n">
        <v>103.75</v>
      </c>
      <c r="O1126" t="n">
        <v>41297.62</v>
      </c>
      <c r="P1126" t="n">
        <v>63.3</v>
      </c>
      <c r="Q1126" t="n">
        <v>203.56</v>
      </c>
      <c r="R1126" t="n">
        <v>15.02</v>
      </c>
      <c r="S1126" t="n">
        <v>13.05</v>
      </c>
      <c r="T1126" t="n">
        <v>700.14</v>
      </c>
      <c r="U1126" t="n">
        <v>0.87</v>
      </c>
      <c r="V1126" t="n">
        <v>0.92</v>
      </c>
      <c r="W1126" t="n">
        <v>0.06</v>
      </c>
      <c r="X1126" t="n">
        <v>0.03</v>
      </c>
      <c r="Y1126" t="n">
        <v>1</v>
      </c>
      <c r="Z1126" t="n">
        <v>10</v>
      </c>
    </row>
    <row r="1127">
      <c r="A1127" t="n">
        <v>89</v>
      </c>
      <c r="B1127" t="n">
        <v>145</v>
      </c>
      <c r="C1127" t="inlineStr">
        <is>
          <t xml:space="preserve">CONCLUIDO	</t>
        </is>
      </c>
      <c r="D1127" t="n">
        <v>13.926</v>
      </c>
      <c r="E1127" t="n">
        <v>7.18</v>
      </c>
      <c r="F1127" t="n">
        <v>4.07</v>
      </c>
      <c r="G1127" t="n">
        <v>81.40000000000001</v>
      </c>
      <c r="H1127" t="n">
        <v>1.24</v>
      </c>
      <c r="I1127" t="n">
        <v>3</v>
      </c>
      <c r="J1127" t="n">
        <v>333.54</v>
      </c>
      <c r="K1127" t="n">
        <v>61.2</v>
      </c>
      <c r="L1127" t="n">
        <v>23.25</v>
      </c>
      <c r="M1127" t="n">
        <v>1</v>
      </c>
      <c r="N1127" t="n">
        <v>104.09</v>
      </c>
      <c r="O1127" t="n">
        <v>41370.82</v>
      </c>
      <c r="P1127" t="n">
        <v>63.31</v>
      </c>
      <c r="Q1127" t="n">
        <v>203.56</v>
      </c>
      <c r="R1127" t="n">
        <v>14.9</v>
      </c>
      <c r="S1127" t="n">
        <v>13.05</v>
      </c>
      <c r="T1127" t="n">
        <v>640.03</v>
      </c>
      <c r="U1127" t="n">
        <v>0.88</v>
      </c>
      <c r="V1127" t="n">
        <v>0.92</v>
      </c>
      <c r="W1127" t="n">
        <v>0.06</v>
      </c>
      <c r="X1127" t="n">
        <v>0.03</v>
      </c>
      <c r="Y1127" t="n">
        <v>1</v>
      </c>
      <c r="Z1127" t="n">
        <v>10</v>
      </c>
    </row>
    <row r="1128">
      <c r="A1128" t="n">
        <v>90</v>
      </c>
      <c r="B1128" t="n">
        <v>145</v>
      </c>
      <c r="C1128" t="inlineStr">
        <is>
          <t xml:space="preserve">CONCLUIDO	</t>
        </is>
      </c>
      <c r="D1128" t="n">
        <v>13.9276</v>
      </c>
      <c r="E1128" t="n">
        <v>7.18</v>
      </c>
      <c r="F1128" t="n">
        <v>4.07</v>
      </c>
      <c r="G1128" t="n">
        <v>81.38</v>
      </c>
      <c r="H1128" t="n">
        <v>1.25</v>
      </c>
      <c r="I1128" t="n">
        <v>3</v>
      </c>
      <c r="J1128" t="n">
        <v>334.14</v>
      </c>
      <c r="K1128" t="n">
        <v>61.2</v>
      </c>
      <c r="L1128" t="n">
        <v>23.5</v>
      </c>
      <c r="M1128" t="n">
        <v>1</v>
      </c>
      <c r="N1128" t="n">
        <v>104.44</v>
      </c>
      <c r="O1128" t="n">
        <v>41444.3</v>
      </c>
      <c r="P1128" t="n">
        <v>63.42</v>
      </c>
      <c r="Q1128" t="n">
        <v>203.56</v>
      </c>
      <c r="R1128" t="n">
        <v>14.85</v>
      </c>
      <c r="S1128" t="n">
        <v>13.05</v>
      </c>
      <c r="T1128" t="n">
        <v>612.5700000000001</v>
      </c>
      <c r="U1128" t="n">
        <v>0.88</v>
      </c>
      <c r="V1128" t="n">
        <v>0.92</v>
      </c>
      <c r="W1128" t="n">
        <v>0.06</v>
      </c>
      <c r="X1128" t="n">
        <v>0.03</v>
      </c>
      <c r="Y1128" t="n">
        <v>1</v>
      </c>
      <c r="Z1128" t="n">
        <v>10</v>
      </c>
    </row>
    <row r="1129">
      <c r="A1129" t="n">
        <v>91</v>
      </c>
      <c r="B1129" t="n">
        <v>145</v>
      </c>
      <c r="C1129" t="inlineStr">
        <is>
          <t xml:space="preserve">CONCLUIDO	</t>
        </is>
      </c>
      <c r="D1129" t="n">
        <v>13.9292</v>
      </c>
      <c r="E1129" t="n">
        <v>7.18</v>
      </c>
      <c r="F1129" t="n">
        <v>4.07</v>
      </c>
      <c r="G1129" t="n">
        <v>81.37</v>
      </c>
      <c r="H1129" t="n">
        <v>1.26</v>
      </c>
      <c r="I1129" t="n">
        <v>3</v>
      </c>
      <c r="J1129" t="n">
        <v>334.73</v>
      </c>
      <c r="K1129" t="n">
        <v>61.2</v>
      </c>
      <c r="L1129" t="n">
        <v>23.75</v>
      </c>
      <c r="M1129" t="n">
        <v>1</v>
      </c>
      <c r="N1129" t="n">
        <v>104.78</v>
      </c>
      <c r="O1129" t="n">
        <v>41517.84</v>
      </c>
      <c r="P1129" t="n">
        <v>63.64</v>
      </c>
      <c r="Q1129" t="n">
        <v>203.56</v>
      </c>
      <c r="R1129" t="n">
        <v>14.88</v>
      </c>
      <c r="S1129" t="n">
        <v>13.05</v>
      </c>
      <c r="T1129" t="n">
        <v>631.4</v>
      </c>
      <c r="U1129" t="n">
        <v>0.88</v>
      </c>
      <c r="V1129" t="n">
        <v>0.92</v>
      </c>
      <c r="W1129" t="n">
        <v>0.06</v>
      </c>
      <c r="X1129" t="n">
        <v>0.03</v>
      </c>
      <c r="Y1129" t="n">
        <v>1</v>
      </c>
      <c r="Z1129" t="n">
        <v>10</v>
      </c>
    </row>
    <row r="1130">
      <c r="A1130" t="n">
        <v>92</v>
      </c>
      <c r="B1130" t="n">
        <v>145</v>
      </c>
      <c r="C1130" t="inlineStr">
        <is>
          <t xml:space="preserve">CONCLUIDO	</t>
        </is>
      </c>
      <c r="D1130" t="n">
        <v>13.9249</v>
      </c>
      <c r="E1130" t="n">
        <v>7.18</v>
      </c>
      <c r="F1130" t="n">
        <v>4.07</v>
      </c>
      <c r="G1130" t="n">
        <v>81.41</v>
      </c>
      <c r="H1130" t="n">
        <v>1.28</v>
      </c>
      <c r="I1130" t="n">
        <v>3</v>
      </c>
      <c r="J1130" t="n">
        <v>335.33</v>
      </c>
      <c r="K1130" t="n">
        <v>61.2</v>
      </c>
      <c r="L1130" t="n">
        <v>24</v>
      </c>
      <c r="M1130" t="n">
        <v>1</v>
      </c>
      <c r="N1130" t="n">
        <v>105.13</v>
      </c>
      <c r="O1130" t="n">
        <v>41591.55</v>
      </c>
      <c r="P1130" t="n">
        <v>63.79</v>
      </c>
      <c r="Q1130" t="n">
        <v>203.56</v>
      </c>
      <c r="R1130" t="n">
        <v>14.96</v>
      </c>
      <c r="S1130" t="n">
        <v>13.05</v>
      </c>
      <c r="T1130" t="n">
        <v>669</v>
      </c>
      <c r="U1130" t="n">
        <v>0.87</v>
      </c>
      <c r="V1130" t="n">
        <v>0.92</v>
      </c>
      <c r="W1130" t="n">
        <v>0.06</v>
      </c>
      <c r="X1130" t="n">
        <v>0.03</v>
      </c>
      <c r="Y1130" t="n">
        <v>1</v>
      </c>
      <c r="Z1130" t="n">
        <v>10</v>
      </c>
    </row>
    <row r="1131">
      <c r="A1131" t="n">
        <v>93</v>
      </c>
      <c r="B1131" t="n">
        <v>145</v>
      </c>
      <c r="C1131" t="inlineStr">
        <is>
          <t xml:space="preserve">CONCLUIDO	</t>
        </is>
      </c>
      <c r="D1131" t="n">
        <v>13.9179</v>
      </c>
      <c r="E1131" t="n">
        <v>7.18</v>
      </c>
      <c r="F1131" t="n">
        <v>4.07</v>
      </c>
      <c r="G1131" t="n">
        <v>81.48</v>
      </c>
      <c r="H1131" t="n">
        <v>1.29</v>
      </c>
      <c r="I1131" t="n">
        <v>3</v>
      </c>
      <c r="J1131" t="n">
        <v>335.93</v>
      </c>
      <c r="K1131" t="n">
        <v>61.2</v>
      </c>
      <c r="L1131" t="n">
        <v>24.25</v>
      </c>
      <c r="M1131" t="n">
        <v>1</v>
      </c>
      <c r="N1131" t="n">
        <v>105.48</v>
      </c>
      <c r="O1131" t="n">
        <v>41665.42</v>
      </c>
      <c r="P1131" t="n">
        <v>63.86</v>
      </c>
      <c r="Q1131" t="n">
        <v>203.56</v>
      </c>
      <c r="R1131" t="n">
        <v>15.07</v>
      </c>
      <c r="S1131" t="n">
        <v>13.05</v>
      </c>
      <c r="T1131" t="n">
        <v>726.84</v>
      </c>
      <c r="U1131" t="n">
        <v>0.87</v>
      </c>
      <c r="V1131" t="n">
        <v>0.92</v>
      </c>
      <c r="W1131" t="n">
        <v>0.06</v>
      </c>
      <c r="X1131" t="n">
        <v>0.03</v>
      </c>
      <c r="Y1131" t="n">
        <v>1</v>
      </c>
      <c r="Z1131" t="n">
        <v>10</v>
      </c>
    </row>
    <row r="1132">
      <c r="A1132" t="n">
        <v>94</v>
      </c>
      <c r="B1132" t="n">
        <v>145</v>
      </c>
      <c r="C1132" t="inlineStr">
        <is>
          <t xml:space="preserve">CONCLUIDO	</t>
        </is>
      </c>
      <c r="D1132" t="n">
        <v>13.9109</v>
      </c>
      <c r="E1132" t="n">
        <v>7.19</v>
      </c>
      <c r="F1132" t="n">
        <v>4.08</v>
      </c>
      <c r="G1132" t="n">
        <v>81.56</v>
      </c>
      <c r="H1132" t="n">
        <v>1.3</v>
      </c>
      <c r="I1132" t="n">
        <v>3</v>
      </c>
      <c r="J1132" t="n">
        <v>336.53</v>
      </c>
      <c r="K1132" t="n">
        <v>61.2</v>
      </c>
      <c r="L1132" t="n">
        <v>24.5</v>
      </c>
      <c r="M1132" t="n">
        <v>1</v>
      </c>
      <c r="N1132" t="n">
        <v>105.83</v>
      </c>
      <c r="O1132" t="n">
        <v>41739.48</v>
      </c>
      <c r="P1132" t="n">
        <v>63.94</v>
      </c>
      <c r="Q1132" t="n">
        <v>203.56</v>
      </c>
      <c r="R1132" t="n">
        <v>15.21</v>
      </c>
      <c r="S1132" t="n">
        <v>13.05</v>
      </c>
      <c r="T1132" t="n">
        <v>795.54</v>
      </c>
      <c r="U1132" t="n">
        <v>0.86</v>
      </c>
      <c r="V1132" t="n">
        <v>0.92</v>
      </c>
      <c r="W1132" t="n">
        <v>0.06</v>
      </c>
      <c r="X1132" t="n">
        <v>0.04</v>
      </c>
      <c r="Y1132" t="n">
        <v>1</v>
      </c>
      <c r="Z1132" t="n">
        <v>10</v>
      </c>
    </row>
    <row r="1133">
      <c r="A1133" t="n">
        <v>95</v>
      </c>
      <c r="B1133" t="n">
        <v>145</v>
      </c>
      <c r="C1133" t="inlineStr">
        <is>
          <t xml:space="preserve">CONCLUIDO	</t>
        </is>
      </c>
      <c r="D1133" t="n">
        <v>13.9034</v>
      </c>
      <c r="E1133" t="n">
        <v>7.19</v>
      </c>
      <c r="F1133" t="n">
        <v>4.08</v>
      </c>
      <c r="G1133" t="n">
        <v>81.63</v>
      </c>
      <c r="H1133" t="n">
        <v>1.31</v>
      </c>
      <c r="I1133" t="n">
        <v>3</v>
      </c>
      <c r="J1133" t="n">
        <v>337.13</v>
      </c>
      <c r="K1133" t="n">
        <v>61.2</v>
      </c>
      <c r="L1133" t="n">
        <v>24.75</v>
      </c>
      <c r="M1133" t="n">
        <v>1</v>
      </c>
      <c r="N1133" t="n">
        <v>106.18</v>
      </c>
      <c r="O1133" t="n">
        <v>41813.7</v>
      </c>
      <c r="P1133" t="n">
        <v>64.06</v>
      </c>
      <c r="Q1133" t="n">
        <v>203.56</v>
      </c>
      <c r="R1133" t="n">
        <v>15.35</v>
      </c>
      <c r="S1133" t="n">
        <v>13.05</v>
      </c>
      <c r="T1133" t="n">
        <v>864.41</v>
      </c>
      <c r="U1133" t="n">
        <v>0.85</v>
      </c>
      <c r="V1133" t="n">
        <v>0.92</v>
      </c>
      <c r="W1133" t="n">
        <v>0.06</v>
      </c>
      <c r="X1133" t="n">
        <v>0.04</v>
      </c>
      <c r="Y1133" t="n">
        <v>1</v>
      </c>
      <c r="Z1133" t="n">
        <v>10</v>
      </c>
    </row>
    <row r="1134">
      <c r="A1134" t="n">
        <v>96</v>
      </c>
      <c r="B1134" t="n">
        <v>145</v>
      </c>
      <c r="C1134" t="inlineStr">
        <is>
          <t xml:space="preserve">CONCLUIDO	</t>
        </is>
      </c>
      <c r="D1134" t="n">
        <v>13.9093</v>
      </c>
      <c r="E1134" t="n">
        <v>7.19</v>
      </c>
      <c r="F1134" t="n">
        <v>4.08</v>
      </c>
      <c r="G1134" t="n">
        <v>81.56999999999999</v>
      </c>
      <c r="H1134" t="n">
        <v>1.32</v>
      </c>
      <c r="I1134" t="n">
        <v>3</v>
      </c>
      <c r="J1134" t="n">
        <v>337.73</v>
      </c>
      <c r="K1134" t="n">
        <v>61.2</v>
      </c>
      <c r="L1134" t="n">
        <v>25</v>
      </c>
      <c r="M1134" t="n">
        <v>1</v>
      </c>
      <c r="N1134" t="n">
        <v>106.53</v>
      </c>
      <c r="O1134" t="n">
        <v>41888.1</v>
      </c>
      <c r="P1134" t="n">
        <v>64.08</v>
      </c>
      <c r="Q1134" t="n">
        <v>203.56</v>
      </c>
      <c r="R1134" t="n">
        <v>15.18</v>
      </c>
      <c r="S1134" t="n">
        <v>13.05</v>
      </c>
      <c r="T1134" t="n">
        <v>782.03</v>
      </c>
      <c r="U1134" t="n">
        <v>0.86</v>
      </c>
      <c r="V1134" t="n">
        <v>0.92</v>
      </c>
      <c r="W1134" t="n">
        <v>0.06</v>
      </c>
      <c r="X1134" t="n">
        <v>0.04</v>
      </c>
      <c r="Y1134" t="n">
        <v>1</v>
      </c>
      <c r="Z1134" t="n">
        <v>10</v>
      </c>
    </row>
    <row r="1135">
      <c r="A1135" t="n">
        <v>97</v>
      </c>
      <c r="B1135" t="n">
        <v>145</v>
      </c>
      <c r="C1135" t="inlineStr">
        <is>
          <t xml:space="preserve">CONCLUIDO	</t>
        </is>
      </c>
      <c r="D1135" t="n">
        <v>13.9179</v>
      </c>
      <c r="E1135" t="n">
        <v>7.18</v>
      </c>
      <c r="F1135" t="n">
        <v>4.07</v>
      </c>
      <c r="G1135" t="n">
        <v>81.48</v>
      </c>
      <c r="H1135" t="n">
        <v>1.33</v>
      </c>
      <c r="I1135" t="n">
        <v>3</v>
      </c>
      <c r="J1135" t="n">
        <v>338.34</v>
      </c>
      <c r="K1135" t="n">
        <v>61.2</v>
      </c>
      <c r="L1135" t="n">
        <v>25.25</v>
      </c>
      <c r="M1135" t="n">
        <v>1</v>
      </c>
      <c r="N1135" t="n">
        <v>106.89</v>
      </c>
      <c r="O1135" t="n">
        <v>41962.68</v>
      </c>
      <c r="P1135" t="n">
        <v>64.12</v>
      </c>
      <c r="Q1135" t="n">
        <v>203.56</v>
      </c>
      <c r="R1135" t="n">
        <v>15.03</v>
      </c>
      <c r="S1135" t="n">
        <v>13.05</v>
      </c>
      <c r="T1135" t="n">
        <v>705.4</v>
      </c>
      <c r="U1135" t="n">
        <v>0.87</v>
      </c>
      <c r="V1135" t="n">
        <v>0.92</v>
      </c>
      <c r="W1135" t="n">
        <v>0.06</v>
      </c>
      <c r="X1135" t="n">
        <v>0.03</v>
      </c>
      <c r="Y1135" t="n">
        <v>1</v>
      </c>
      <c r="Z1135" t="n">
        <v>10</v>
      </c>
    </row>
    <row r="1136">
      <c r="A1136" t="n">
        <v>98</v>
      </c>
      <c r="B1136" t="n">
        <v>145</v>
      </c>
      <c r="C1136" t="inlineStr">
        <is>
          <t xml:space="preserve">CONCLUIDO	</t>
        </is>
      </c>
      <c r="D1136" t="n">
        <v>13.9238</v>
      </c>
      <c r="E1136" t="n">
        <v>7.18</v>
      </c>
      <c r="F1136" t="n">
        <v>4.07</v>
      </c>
      <c r="G1136" t="n">
        <v>81.42</v>
      </c>
      <c r="H1136" t="n">
        <v>1.34</v>
      </c>
      <c r="I1136" t="n">
        <v>3</v>
      </c>
      <c r="J1136" t="n">
        <v>338.94</v>
      </c>
      <c r="K1136" t="n">
        <v>61.2</v>
      </c>
      <c r="L1136" t="n">
        <v>25.5</v>
      </c>
      <c r="M1136" t="n">
        <v>1</v>
      </c>
      <c r="N1136" t="n">
        <v>107.25</v>
      </c>
      <c r="O1136" t="n">
        <v>42037.44</v>
      </c>
      <c r="P1136" t="n">
        <v>64.09</v>
      </c>
      <c r="Q1136" t="n">
        <v>203.56</v>
      </c>
      <c r="R1136" t="n">
        <v>14.92</v>
      </c>
      <c r="S1136" t="n">
        <v>13.05</v>
      </c>
      <c r="T1136" t="n">
        <v>652.2</v>
      </c>
      <c r="U1136" t="n">
        <v>0.87</v>
      </c>
      <c r="V1136" t="n">
        <v>0.92</v>
      </c>
      <c r="W1136" t="n">
        <v>0.06</v>
      </c>
      <c r="X1136" t="n">
        <v>0.03</v>
      </c>
      <c r="Y1136" t="n">
        <v>1</v>
      </c>
      <c r="Z1136" t="n">
        <v>10</v>
      </c>
    </row>
    <row r="1137">
      <c r="A1137" t="n">
        <v>99</v>
      </c>
      <c r="B1137" t="n">
        <v>145</v>
      </c>
      <c r="C1137" t="inlineStr">
        <is>
          <t xml:space="preserve">CONCLUIDO	</t>
        </is>
      </c>
      <c r="D1137" t="n">
        <v>13.927</v>
      </c>
      <c r="E1137" t="n">
        <v>7.18</v>
      </c>
      <c r="F1137" t="n">
        <v>4.07</v>
      </c>
      <c r="G1137" t="n">
        <v>81.39</v>
      </c>
      <c r="H1137" t="n">
        <v>1.35</v>
      </c>
      <c r="I1137" t="n">
        <v>3</v>
      </c>
      <c r="J1137" t="n">
        <v>339.55</v>
      </c>
      <c r="K1137" t="n">
        <v>61.2</v>
      </c>
      <c r="L1137" t="n">
        <v>25.75</v>
      </c>
      <c r="M1137" t="n">
        <v>1</v>
      </c>
      <c r="N1137" t="n">
        <v>107.6</v>
      </c>
      <c r="O1137" t="n">
        <v>42112.37</v>
      </c>
      <c r="P1137" t="n">
        <v>64.06</v>
      </c>
      <c r="Q1137" t="n">
        <v>203.56</v>
      </c>
      <c r="R1137" t="n">
        <v>14.91</v>
      </c>
      <c r="S1137" t="n">
        <v>13.05</v>
      </c>
      <c r="T1137" t="n">
        <v>643</v>
      </c>
      <c r="U1137" t="n">
        <v>0.88</v>
      </c>
      <c r="V1137" t="n">
        <v>0.92</v>
      </c>
      <c r="W1137" t="n">
        <v>0.06</v>
      </c>
      <c r="X1137" t="n">
        <v>0.03</v>
      </c>
      <c r="Y1137" t="n">
        <v>1</v>
      </c>
      <c r="Z1137" t="n">
        <v>10</v>
      </c>
    </row>
    <row r="1138">
      <c r="A1138" t="n">
        <v>100</v>
      </c>
      <c r="B1138" t="n">
        <v>145</v>
      </c>
      <c r="C1138" t="inlineStr">
        <is>
          <t xml:space="preserve">CONCLUIDO	</t>
        </is>
      </c>
      <c r="D1138" t="n">
        <v>13.9243</v>
      </c>
      <c r="E1138" t="n">
        <v>7.18</v>
      </c>
      <c r="F1138" t="n">
        <v>4.07</v>
      </c>
      <c r="G1138" t="n">
        <v>81.42</v>
      </c>
      <c r="H1138" t="n">
        <v>1.36</v>
      </c>
      <c r="I1138" t="n">
        <v>3</v>
      </c>
      <c r="J1138" t="n">
        <v>340.16</v>
      </c>
      <c r="K1138" t="n">
        <v>61.2</v>
      </c>
      <c r="L1138" t="n">
        <v>26</v>
      </c>
      <c r="M1138" t="n">
        <v>1</v>
      </c>
      <c r="N1138" t="n">
        <v>107.96</v>
      </c>
      <c r="O1138" t="n">
        <v>42187.49</v>
      </c>
      <c r="P1138" t="n">
        <v>64.04000000000001</v>
      </c>
      <c r="Q1138" t="n">
        <v>203.57</v>
      </c>
      <c r="R1138" t="n">
        <v>14.95</v>
      </c>
      <c r="S1138" t="n">
        <v>13.05</v>
      </c>
      <c r="T1138" t="n">
        <v>663.2</v>
      </c>
      <c r="U1138" t="n">
        <v>0.87</v>
      </c>
      <c r="V1138" t="n">
        <v>0.92</v>
      </c>
      <c r="W1138" t="n">
        <v>0.06</v>
      </c>
      <c r="X1138" t="n">
        <v>0.03</v>
      </c>
      <c r="Y1138" t="n">
        <v>1</v>
      </c>
      <c r="Z1138" t="n">
        <v>10</v>
      </c>
    </row>
    <row r="1139">
      <c r="A1139" t="n">
        <v>101</v>
      </c>
      <c r="B1139" t="n">
        <v>145</v>
      </c>
      <c r="C1139" t="inlineStr">
        <is>
          <t xml:space="preserve">CONCLUIDO	</t>
        </is>
      </c>
      <c r="D1139" t="n">
        <v>13.9206</v>
      </c>
      <c r="E1139" t="n">
        <v>7.18</v>
      </c>
      <c r="F1139" t="n">
        <v>4.07</v>
      </c>
      <c r="G1139" t="n">
        <v>81.45999999999999</v>
      </c>
      <c r="H1139" t="n">
        <v>1.37</v>
      </c>
      <c r="I1139" t="n">
        <v>3</v>
      </c>
      <c r="J1139" t="n">
        <v>340.77</v>
      </c>
      <c r="K1139" t="n">
        <v>61.2</v>
      </c>
      <c r="L1139" t="n">
        <v>26.25</v>
      </c>
      <c r="M1139" t="n">
        <v>1</v>
      </c>
      <c r="N1139" t="n">
        <v>108.32</v>
      </c>
      <c r="O1139" t="n">
        <v>42262.79</v>
      </c>
      <c r="P1139" t="n">
        <v>64.11</v>
      </c>
      <c r="Q1139" t="n">
        <v>203.56</v>
      </c>
      <c r="R1139" t="n">
        <v>15.04</v>
      </c>
      <c r="S1139" t="n">
        <v>13.05</v>
      </c>
      <c r="T1139" t="n">
        <v>707.77</v>
      </c>
      <c r="U1139" t="n">
        <v>0.87</v>
      </c>
      <c r="V1139" t="n">
        <v>0.92</v>
      </c>
      <c r="W1139" t="n">
        <v>0.06</v>
      </c>
      <c r="X1139" t="n">
        <v>0.03</v>
      </c>
      <c r="Y1139" t="n">
        <v>1</v>
      </c>
      <c r="Z1139" t="n">
        <v>10</v>
      </c>
    </row>
    <row r="1140">
      <c r="A1140" t="n">
        <v>102</v>
      </c>
      <c r="B1140" t="n">
        <v>145</v>
      </c>
      <c r="C1140" t="inlineStr">
        <is>
          <t xml:space="preserve">CONCLUIDO	</t>
        </is>
      </c>
      <c r="D1140" t="n">
        <v>13.913</v>
      </c>
      <c r="E1140" t="n">
        <v>7.19</v>
      </c>
      <c r="F1140" t="n">
        <v>4.08</v>
      </c>
      <c r="G1140" t="n">
        <v>81.53</v>
      </c>
      <c r="H1140" t="n">
        <v>1.38</v>
      </c>
      <c r="I1140" t="n">
        <v>3</v>
      </c>
      <c r="J1140" t="n">
        <v>341.38</v>
      </c>
      <c r="K1140" t="n">
        <v>61.2</v>
      </c>
      <c r="L1140" t="n">
        <v>26.5</v>
      </c>
      <c r="M1140" t="n">
        <v>1</v>
      </c>
      <c r="N1140" t="n">
        <v>108.68</v>
      </c>
      <c r="O1140" t="n">
        <v>42338.27</v>
      </c>
      <c r="P1140" t="n">
        <v>64.13</v>
      </c>
      <c r="Q1140" t="n">
        <v>203.57</v>
      </c>
      <c r="R1140" t="n">
        <v>15.16</v>
      </c>
      <c r="S1140" t="n">
        <v>13.05</v>
      </c>
      <c r="T1140" t="n">
        <v>769.61</v>
      </c>
      <c r="U1140" t="n">
        <v>0.86</v>
      </c>
      <c r="V1140" t="n">
        <v>0.92</v>
      </c>
      <c r="W1140" t="n">
        <v>0.06</v>
      </c>
      <c r="X1140" t="n">
        <v>0.04</v>
      </c>
      <c r="Y1140" t="n">
        <v>1</v>
      </c>
      <c r="Z1140" t="n">
        <v>10</v>
      </c>
    </row>
    <row r="1141">
      <c r="A1141" t="n">
        <v>103</v>
      </c>
      <c r="B1141" t="n">
        <v>145</v>
      </c>
      <c r="C1141" t="inlineStr">
        <is>
          <t xml:space="preserve">CONCLUIDO	</t>
        </is>
      </c>
      <c r="D1141" t="n">
        <v>13.9061</v>
      </c>
      <c r="E1141" t="n">
        <v>7.19</v>
      </c>
      <c r="F1141" t="n">
        <v>4.08</v>
      </c>
      <c r="G1141" t="n">
        <v>81.61</v>
      </c>
      <c r="H1141" t="n">
        <v>1.39</v>
      </c>
      <c r="I1141" t="n">
        <v>3</v>
      </c>
      <c r="J1141" t="n">
        <v>342</v>
      </c>
      <c r="K1141" t="n">
        <v>61.2</v>
      </c>
      <c r="L1141" t="n">
        <v>26.75</v>
      </c>
      <c r="M1141" t="n">
        <v>1</v>
      </c>
      <c r="N1141" t="n">
        <v>109.05</v>
      </c>
      <c r="O1141" t="n">
        <v>42413.94</v>
      </c>
      <c r="P1141" t="n">
        <v>64.15000000000001</v>
      </c>
      <c r="Q1141" t="n">
        <v>203.56</v>
      </c>
      <c r="R1141" t="n">
        <v>15.3</v>
      </c>
      <c r="S1141" t="n">
        <v>13.05</v>
      </c>
      <c r="T1141" t="n">
        <v>841.3099999999999</v>
      </c>
      <c r="U1141" t="n">
        <v>0.85</v>
      </c>
      <c r="V1141" t="n">
        <v>0.92</v>
      </c>
      <c r="W1141" t="n">
        <v>0.06</v>
      </c>
      <c r="X1141" t="n">
        <v>0.04</v>
      </c>
      <c r="Y1141" t="n">
        <v>1</v>
      </c>
      <c r="Z1141" t="n">
        <v>10</v>
      </c>
    </row>
    <row r="1142">
      <c r="A1142" t="n">
        <v>104</v>
      </c>
      <c r="B1142" t="n">
        <v>145</v>
      </c>
      <c r="C1142" t="inlineStr">
        <is>
          <t xml:space="preserve">CONCLUIDO	</t>
        </is>
      </c>
      <c r="D1142" t="n">
        <v>13.9039</v>
      </c>
      <c r="E1142" t="n">
        <v>7.19</v>
      </c>
      <c r="F1142" t="n">
        <v>4.08</v>
      </c>
      <c r="G1142" t="n">
        <v>81.63</v>
      </c>
      <c r="H1142" t="n">
        <v>1.4</v>
      </c>
      <c r="I1142" t="n">
        <v>3</v>
      </c>
      <c r="J1142" t="n">
        <v>342.61</v>
      </c>
      <c r="K1142" t="n">
        <v>61.2</v>
      </c>
      <c r="L1142" t="n">
        <v>27</v>
      </c>
      <c r="M1142" t="n">
        <v>1</v>
      </c>
      <c r="N1142" t="n">
        <v>109.41</v>
      </c>
      <c r="O1142" t="n">
        <v>42489.79</v>
      </c>
      <c r="P1142" t="n">
        <v>64.16</v>
      </c>
      <c r="Q1142" t="n">
        <v>203.56</v>
      </c>
      <c r="R1142" t="n">
        <v>15.3</v>
      </c>
      <c r="S1142" t="n">
        <v>13.05</v>
      </c>
      <c r="T1142" t="n">
        <v>841.64</v>
      </c>
      <c r="U1142" t="n">
        <v>0.85</v>
      </c>
      <c r="V1142" t="n">
        <v>0.92</v>
      </c>
      <c r="W1142" t="n">
        <v>0.06</v>
      </c>
      <c r="X1142" t="n">
        <v>0.04</v>
      </c>
      <c r="Y1142" t="n">
        <v>1</v>
      </c>
      <c r="Z1142" t="n">
        <v>10</v>
      </c>
    </row>
    <row r="1143">
      <c r="A1143" t="n">
        <v>105</v>
      </c>
      <c r="B1143" t="n">
        <v>145</v>
      </c>
      <c r="C1143" t="inlineStr">
        <is>
          <t xml:space="preserve">CONCLUIDO	</t>
        </is>
      </c>
      <c r="D1143" t="n">
        <v>13.912</v>
      </c>
      <c r="E1143" t="n">
        <v>7.19</v>
      </c>
      <c r="F1143" t="n">
        <v>4.08</v>
      </c>
      <c r="G1143" t="n">
        <v>81.54000000000001</v>
      </c>
      <c r="H1143" t="n">
        <v>1.42</v>
      </c>
      <c r="I1143" t="n">
        <v>3</v>
      </c>
      <c r="J1143" t="n">
        <v>343.23</v>
      </c>
      <c r="K1143" t="n">
        <v>61.2</v>
      </c>
      <c r="L1143" t="n">
        <v>27.25</v>
      </c>
      <c r="M1143" t="n">
        <v>1</v>
      </c>
      <c r="N1143" t="n">
        <v>109.78</v>
      </c>
      <c r="O1143" t="n">
        <v>42565.83</v>
      </c>
      <c r="P1143" t="n">
        <v>64.06</v>
      </c>
      <c r="Q1143" t="n">
        <v>203.56</v>
      </c>
      <c r="R1143" t="n">
        <v>15.14</v>
      </c>
      <c r="S1143" t="n">
        <v>13.05</v>
      </c>
      <c r="T1143" t="n">
        <v>758.9400000000001</v>
      </c>
      <c r="U1143" t="n">
        <v>0.86</v>
      </c>
      <c r="V1143" t="n">
        <v>0.92</v>
      </c>
      <c r="W1143" t="n">
        <v>0.06</v>
      </c>
      <c r="X1143" t="n">
        <v>0.04</v>
      </c>
      <c r="Y1143" t="n">
        <v>1</v>
      </c>
      <c r="Z1143" t="n">
        <v>10</v>
      </c>
    </row>
    <row r="1144">
      <c r="A1144" t="n">
        <v>106</v>
      </c>
      <c r="B1144" t="n">
        <v>145</v>
      </c>
      <c r="C1144" t="inlineStr">
        <is>
          <t xml:space="preserve">CONCLUIDO	</t>
        </is>
      </c>
      <c r="D1144" t="n">
        <v>13.919</v>
      </c>
      <c r="E1144" t="n">
        <v>7.18</v>
      </c>
      <c r="F1144" t="n">
        <v>4.07</v>
      </c>
      <c r="G1144" t="n">
        <v>81.47</v>
      </c>
      <c r="H1144" t="n">
        <v>1.43</v>
      </c>
      <c r="I1144" t="n">
        <v>3</v>
      </c>
      <c r="J1144" t="n">
        <v>343.85</v>
      </c>
      <c r="K1144" t="n">
        <v>61.2</v>
      </c>
      <c r="L1144" t="n">
        <v>27.5</v>
      </c>
      <c r="M1144" t="n">
        <v>1</v>
      </c>
      <c r="N1144" t="n">
        <v>110.15</v>
      </c>
      <c r="O1144" t="n">
        <v>42642.18</v>
      </c>
      <c r="P1144" t="n">
        <v>63.96</v>
      </c>
      <c r="Q1144" t="n">
        <v>203.56</v>
      </c>
      <c r="R1144" t="n">
        <v>15.01</v>
      </c>
      <c r="S1144" t="n">
        <v>13.05</v>
      </c>
      <c r="T1144" t="n">
        <v>695.22</v>
      </c>
      <c r="U1144" t="n">
        <v>0.87</v>
      </c>
      <c r="V1144" t="n">
        <v>0.92</v>
      </c>
      <c r="W1144" t="n">
        <v>0.06</v>
      </c>
      <c r="X1144" t="n">
        <v>0.03</v>
      </c>
      <c r="Y1144" t="n">
        <v>1</v>
      </c>
      <c r="Z1144" t="n">
        <v>10</v>
      </c>
    </row>
    <row r="1145">
      <c r="A1145" t="n">
        <v>107</v>
      </c>
      <c r="B1145" t="n">
        <v>145</v>
      </c>
      <c r="C1145" t="inlineStr">
        <is>
          <t xml:space="preserve">CONCLUIDO	</t>
        </is>
      </c>
      <c r="D1145" t="n">
        <v>13.9222</v>
      </c>
      <c r="E1145" t="n">
        <v>7.18</v>
      </c>
      <c r="F1145" t="n">
        <v>4.07</v>
      </c>
      <c r="G1145" t="n">
        <v>81.44</v>
      </c>
      <c r="H1145" t="n">
        <v>1.44</v>
      </c>
      <c r="I1145" t="n">
        <v>3</v>
      </c>
      <c r="J1145" t="n">
        <v>344.47</v>
      </c>
      <c r="K1145" t="n">
        <v>61.2</v>
      </c>
      <c r="L1145" t="n">
        <v>27.75</v>
      </c>
      <c r="M1145" t="n">
        <v>1</v>
      </c>
      <c r="N1145" t="n">
        <v>110.52</v>
      </c>
      <c r="O1145" t="n">
        <v>42718.61</v>
      </c>
      <c r="P1145" t="n">
        <v>63.97</v>
      </c>
      <c r="Q1145" t="n">
        <v>203.56</v>
      </c>
      <c r="R1145" t="n">
        <v>14.94</v>
      </c>
      <c r="S1145" t="n">
        <v>13.05</v>
      </c>
      <c r="T1145" t="n">
        <v>662.37</v>
      </c>
      <c r="U1145" t="n">
        <v>0.87</v>
      </c>
      <c r="V1145" t="n">
        <v>0.92</v>
      </c>
      <c r="W1145" t="n">
        <v>0.06</v>
      </c>
      <c r="X1145" t="n">
        <v>0.03</v>
      </c>
      <c r="Y1145" t="n">
        <v>1</v>
      </c>
      <c r="Z1145" t="n">
        <v>10</v>
      </c>
    </row>
    <row r="1146">
      <c r="A1146" t="n">
        <v>108</v>
      </c>
      <c r="B1146" t="n">
        <v>145</v>
      </c>
      <c r="C1146" t="inlineStr">
        <is>
          <t xml:space="preserve">CONCLUIDO	</t>
        </is>
      </c>
      <c r="D1146" t="n">
        <v>13.9233</v>
      </c>
      <c r="E1146" t="n">
        <v>7.18</v>
      </c>
      <c r="F1146" t="n">
        <v>4.07</v>
      </c>
      <c r="G1146" t="n">
        <v>81.43000000000001</v>
      </c>
      <c r="H1146" t="n">
        <v>1.45</v>
      </c>
      <c r="I1146" t="n">
        <v>3</v>
      </c>
      <c r="J1146" t="n">
        <v>345.09</v>
      </c>
      <c r="K1146" t="n">
        <v>61.2</v>
      </c>
      <c r="L1146" t="n">
        <v>28</v>
      </c>
      <c r="M1146" t="n">
        <v>1</v>
      </c>
      <c r="N1146" t="n">
        <v>110.89</v>
      </c>
      <c r="O1146" t="n">
        <v>42795.22</v>
      </c>
      <c r="P1146" t="n">
        <v>63.98</v>
      </c>
      <c r="Q1146" t="n">
        <v>203.56</v>
      </c>
      <c r="R1146" t="n">
        <v>14.97</v>
      </c>
      <c r="S1146" t="n">
        <v>13.05</v>
      </c>
      <c r="T1146" t="n">
        <v>676.0599999999999</v>
      </c>
      <c r="U1146" t="n">
        <v>0.87</v>
      </c>
      <c r="V1146" t="n">
        <v>0.92</v>
      </c>
      <c r="W1146" t="n">
        <v>0.06</v>
      </c>
      <c r="X1146" t="n">
        <v>0.03</v>
      </c>
      <c r="Y1146" t="n">
        <v>1</v>
      </c>
      <c r="Z1146" t="n">
        <v>10</v>
      </c>
    </row>
    <row r="1147">
      <c r="A1147" t="n">
        <v>109</v>
      </c>
      <c r="B1147" t="n">
        <v>145</v>
      </c>
      <c r="C1147" t="inlineStr">
        <is>
          <t xml:space="preserve">CONCLUIDO	</t>
        </is>
      </c>
      <c r="D1147" t="n">
        <v>13.92</v>
      </c>
      <c r="E1147" t="n">
        <v>7.18</v>
      </c>
      <c r="F1147" t="n">
        <v>4.07</v>
      </c>
      <c r="G1147" t="n">
        <v>81.45999999999999</v>
      </c>
      <c r="H1147" t="n">
        <v>1.46</v>
      </c>
      <c r="I1147" t="n">
        <v>3</v>
      </c>
      <c r="J1147" t="n">
        <v>345.71</v>
      </c>
      <c r="K1147" t="n">
        <v>61.2</v>
      </c>
      <c r="L1147" t="n">
        <v>28.25</v>
      </c>
      <c r="M1147" t="n">
        <v>1</v>
      </c>
      <c r="N1147" t="n">
        <v>111.26</v>
      </c>
      <c r="O1147" t="n">
        <v>42872.03</v>
      </c>
      <c r="P1147" t="n">
        <v>63.94</v>
      </c>
      <c r="Q1147" t="n">
        <v>203.56</v>
      </c>
      <c r="R1147" t="n">
        <v>15.04</v>
      </c>
      <c r="S1147" t="n">
        <v>13.05</v>
      </c>
      <c r="T1147" t="n">
        <v>708.28</v>
      </c>
      <c r="U1147" t="n">
        <v>0.87</v>
      </c>
      <c r="V1147" t="n">
        <v>0.92</v>
      </c>
      <c r="W1147" t="n">
        <v>0.06</v>
      </c>
      <c r="X1147" t="n">
        <v>0.03</v>
      </c>
      <c r="Y1147" t="n">
        <v>1</v>
      </c>
      <c r="Z1147" t="n">
        <v>10</v>
      </c>
    </row>
    <row r="1148">
      <c r="A1148" t="n">
        <v>110</v>
      </c>
      <c r="B1148" t="n">
        <v>145</v>
      </c>
      <c r="C1148" t="inlineStr">
        <is>
          <t xml:space="preserve">CONCLUIDO	</t>
        </is>
      </c>
      <c r="D1148" t="n">
        <v>13.913</v>
      </c>
      <c r="E1148" t="n">
        <v>7.19</v>
      </c>
      <c r="F1148" t="n">
        <v>4.08</v>
      </c>
      <c r="G1148" t="n">
        <v>81.53</v>
      </c>
      <c r="H1148" t="n">
        <v>1.47</v>
      </c>
      <c r="I1148" t="n">
        <v>3</v>
      </c>
      <c r="J1148" t="n">
        <v>346.34</v>
      </c>
      <c r="K1148" t="n">
        <v>61.2</v>
      </c>
      <c r="L1148" t="n">
        <v>28.5</v>
      </c>
      <c r="M1148" t="n">
        <v>1</v>
      </c>
      <c r="N1148" t="n">
        <v>111.64</v>
      </c>
      <c r="O1148" t="n">
        <v>42949.03</v>
      </c>
      <c r="P1148" t="n">
        <v>63.99</v>
      </c>
      <c r="Q1148" t="n">
        <v>203.56</v>
      </c>
      <c r="R1148" t="n">
        <v>15.15</v>
      </c>
      <c r="S1148" t="n">
        <v>13.05</v>
      </c>
      <c r="T1148" t="n">
        <v>763.35</v>
      </c>
      <c r="U1148" t="n">
        <v>0.86</v>
      </c>
      <c r="V1148" t="n">
        <v>0.92</v>
      </c>
      <c r="W1148" t="n">
        <v>0.06</v>
      </c>
      <c r="X1148" t="n">
        <v>0.04</v>
      </c>
      <c r="Y1148" t="n">
        <v>1</v>
      </c>
      <c r="Z1148" t="n">
        <v>10</v>
      </c>
    </row>
    <row r="1149">
      <c r="A1149" t="n">
        <v>111</v>
      </c>
      <c r="B1149" t="n">
        <v>145</v>
      </c>
      <c r="C1149" t="inlineStr">
        <is>
          <t xml:space="preserve">CONCLUIDO	</t>
        </is>
      </c>
      <c r="D1149" t="n">
        <v>13.9061</v>
      </c>
      <c r="E1149" t="n">
        <v>7.19</v>
      </c>
      <c r="F1149" t="n">
        <v>4.08</v>
      </c>
      <c r="G1149" t="n">
        <v>81.61</v>
      </c>
      <c r="H1149" t="n">
        <v>1.48</v>
      </c>
      <c r="I1149" t="n">
        <v>3</v>
      </c>
      <c r="J1149" t="n">
        <v>346.96</v>
      </c>
      <c r="K1149" t="n">
        <v>61.2</v>
      </c>
      <c r="L1149" t="n">
        <v>28.75</v>
      </c>
      <c r="M1149" t="n">
        <v>1</v>
      </c>
      <c r="N1149" t="n">
        <v>112.01</v>
      </c>
      <c r="O1149" t="n">
        <v>43026.23</v>
      </c>
      <c r="P1149" t="n">
        <v>64</v>
      </c>
      <c r="Q1149" t="n">
        <v>203.56</v>
      </c>
      <c r="R1149" t="n">
        <v>15.29</v>
      </c>
      <c r="S1149" t="n">
        <v>13.05</v>
      </c>
      <c r="T1149" t="n">
        <v>832.8099999999999</v>
      </c>
      <c r="U1149" t="n">
        <v>0.85</v>
      </c>
      <c r="V1149" t="n">
        <v>0.92</v>
      </c>
      <c r="W1149" t="n">
        <v>0.06</v>
      </c>
      <c r="X1149" t="n">
        <v>0.04</v>
      </c>
      <c r="Y1149" t="n">
        <v>1</v>
      </c>
      <c r="Z1149" t="n">
        <v>10</v>
      </c>
    </row>
    <row r="1150">
      <c r="A1150" t="n">
        <v>112</v>
      </c>
      <c r="B1150" t="n">
        <v>145</v>
      </c>
      <c r="C1150" t="inlineStr">
        <is>
          <t xml:space="preserve">CONCLUIDO	</t>
        </is>
      </c>
      <c r="D1150" t="n">
        <v>13.8996</v>
      </c>
      <c r="E1150" t="n">
        <v>7.19</v>
      </c>
      <c r="F1150" t="n">
        <v>4.08</v>
      </c>
      <c r="G1150" t="n">
        <v>81.67</v>
      </c>
      <c r="H1150" t="n">
        <v>1.49</v>
      </c>
      <c r="I1150" t="n">
        <v>3</v>
      </c>
      <c r="J1150" t="n">
        <v>347.59</v>
      </c>
      <c r="K1150" t="n">
        <v>61.2</v>
      </c>
      <c r="L1150" t="n">
        <v>29</v>
      </c>
      <c r="M1150" t="n">
        <v>1</v>
      </c>
      <c r="N1150" t="n">
        <v>112.39</v>
      </c>
      <c r="O1150" t="n">
        <v>43103.63</v>
      </c>
      <c r="P1150" t="n">
        <v>63.99</v>
      </c>
      <c r="Q1150" t="n">
        <v>203.56</v>
      </c>
      <c r="R1150" t="n">
        <v>15.38</v>
      </c>
      <c r="S1150" t="n">
        <v>13.05</v>
      </c>
      <c r="T1150" t="n">
        <v>879.42</v>
      </c>
      <c r="U1150" t="n">
        <v>0.85</v>
      </c>
      <c r="V1150" t="n">
        <v>0.91</v>
      </c>
      <c r="W1150" t="n">
        <v>0.06</v>
      </c>
      <c r="X1150" t="n">
        <v>0.04</v>
      </c>
      <c r="Y1150" t="n">
        <v>1</v>
      </c>
      <c r="Z1150" t="n">
        <v>10</v>
      </c>
    </row>
    <row r="1151">
      <c r="A1151" t="n">
        <v>113</v>
      </c>
      <c r="B1151" t="n">
        <v>145</v>
      </c>
      <c r="C1151" t="inlineStr">
        <is>
          <t xml:space="preserve">CONCLUIDO	</t>
        </is>
      </c>
      <c r="D1151" t="n">
        <v>13.9082</v>
      </c>
      <c r="E1151" t="n">
        <v>7.19</v>
      </c>
      <c r="F1151" t="n">
        <v>4.08</v>
      </c>
      <c r="G1151" t="n">
        <v>81.58</v>
      </c>
      <c r="H1151" t="n">
        <v>1.5</v>
      </c>
      <c r="I1151" t="n">
        <v>3</v>
      </c>
      <c r="J1151" t="n">
        <v>348.22</v>
      </c>
      <c r="K1151" t="n">
        <v>61.2</v>
      </c>
      <c r="L1151" t="n">
        <v>29.25</v>
      </c>
      <c r="M1151" t="n">
        <v>1</v>
      </c>
      <c r="N1151" t="n">
        <v>112.77</v>
      </c>
      <c r="O1151" t="n">
        <v>43181.22</v>
      </c>
      <c r="P1151" t="n">
        <v>63.85</v>
      </c>
      <c r="Q1151" t="n">
        <v>203.56</v>
      </c>
      <c r="R1151" t="n">
        <v>15.21</v>
      </c>
      <c r="S1151" t="n">
        <v>13.05</v>
      </c>
      <c r="T1151" t="n">
        <v>793.92</v>
      </c>
      <c r="U1151" t="n">
        <v>0.86</v>
      </c>
      <c r="V1151" t="n">
        <v>0.92</v>
      </c>
      <c r="W1151" t="n">
        <v>0.06</v>
      </c>
      <c r="X1151" t="n">
        <v>0.04</v>
      </c>
      <c r="Y1151" t="n">
        <v>1</v>
      </c>
      <c r="Z1151" t="n">
        <v>10</v>
      </c>
    </row>
    <row r="1152">
      <c r="A1152" t="n">
        <v>114</v>
      </c>
      <c r="B1152" t="n">
        <v>145</v>
      </c>
      <c r="C1152" t="inlineStr">
        <is>
          <t xml:space="preserve">CONCLUIDO	</t>
        </is>
      </c>
      <c r="D1152" t="n">
        <v>13.9163</v>
      </c>
      <c r="E1152" t="n">
        <v>7.19</v>
      </c>
      <c r="F1152" t="n">
        <v>4.08</v>
      </c>
      <c r="G1152" t="n">
        <v>81.5</v>
      </c>
      <c r="H1152" t="n">
        <v>1.51</v>
      </c>
      <c r="I1152" t="n">
        <v>3</v>
      </c>
      <c r="J1152" t="n">
        <v>348.85</v>
      </c>
      <c r="K1152" t="n">
        <v>61.2</v>
      </c>
      <c r="L1152" t="n">
        <v>29.5</v>
      </c>
      <c r="M1152" t="n">
        <v>1</v>
      </c>
      <c r="N1152" t="n">
        <v>113.15</v>
      </c>
      <c r="O1152" t="n">
        <v>43259.02</v>
      </c>
      <c r="P1152" t="n">
        <v>63.65</v>
      </c>
      <c r="Q1152" t="n">
        <v>203.56</v>
      </c>
      <c r="R1152" t="n">
        <v>15.07</v>
      </c>
      <c r="S1152" t="n">
        <v>13.05</v>
      </c>
      <c r="T1152" t="n">
        <v>726.15</v>
      </c>
      <c r="U1152" t="n">
        <v>0.87</v>
      </c>
      <c r="V1152" t="n">
        <v>0.92</v>
      </c>
      <c r="W1152" t="n">
        <v>0.06</v>
      </c>
      <c r="X1152" t="n">
        <v>0.03</v>
      </c>
      <c r="Y1152" t="n">
        <v>1</v>
      </c>
      <c r="Z1152" t="n">
        <v>10</v>
      </c>
    </row>
    <row r="1153">
      <c r="A1153" t="n">
        <v>115</v>
      </c>
      <c r="B1153" t="n">
        <v>145</v>
      </c>
      <c r="C1153" t="inlineStr">
        <is>
          <t xml:space="preserve">CONCLUIDO	</t>
        </is>
      </c>
      <c r="D1153" t="n">
        <v>13.9173</v>
      </c>
      <c r="E1153" t="n">
        <v>7.19</v>
      </c>
      <c r="F1153" t="n">
        <v>4.07</v>
      </c>
      <c r="G1153" t="n">
        <v>81.48999999999999</v>
      </c>
      <c r="H1153" t="n">
        <v>1.52</v>
      </c>
      <c r="I1153" t="n">
        <v>3</v>
      </c>
      <c r="J1153" t="n">
        <v>349.48</v>
      </c>
      <c r="K1153" t="n">
        <v>61.2</v>
      </c>
      <c r="L1153" t="n">
        <v>29.75</v>
      </c>
      <c r="M1153" t="n">
        <v>0</v>
      </c>
      <c r="N1153" t="n">
        <v>113.53</v>
      </c>
      <c r="O1153" t="n">
        <v>43337.02</v>
      </c>
      <c r="P1153" t="n">
        <v>63.52</v>
      </c>
      <c r="Q1153" t="n">
        <v>203.56</v>
      </c>
      <c r="R1153" t="n">
        <v>15</v>
      </c>
      <c r="S1153" t="n">
        <v>13.05</v>
      </c>
      <c r="T1153" t="n">
        <v>688.67</v>
      </c>
      <c r="U1153" t="n">
        <v>0.87</v>
      </c>
      <c r="V1153" t="n">
        <v>0.92</v>
      </c>
      <c r="W1153" t="n">
        <v>0.06</v>
      </c>
      <c r="X1153" t="n">
        <v>0.03</v>
      </c>
      <c r="Y1153" t="n">
        <v>1</v>
      </c>
      <c r="Z1153" t="n">
        <v>10</v>
      </c>
    </row>
    <row r="1154">
      <c r="A1154" t="n">
        <v>0</v>
      </c>
      <c r="B1154" t="n">
        <v>65</v>
      </c>
      <c r="C1154" t="inlineStr">
        <is>
          <t xml:space="preserve">CONCLUIDO	</t>
        </is>
      </c>
      <c r="D1154" t="n">
        <v>12.4887</v>
      </c>
      <c r="E1154" t="n">
        <v>8.01</v>
      </c>
      <c r="F1154" t="n">
        <v>4.79</v>
      </c>
      <c r="G1154" t="n">
        <v>7.57</v>
      </c>
      <c r="H1154" t="n">
        <v>0.13</v>
      </c>
      <c r="I1154" t="n">
        <v>38</v>
      </c>
      <c r="J1154" t="n">
        <v>133.21</v>
      </c>
      <c r="K1154" t="n">
        <v>46.47</v>
      </c>
      <c r="L1154" t="n">
        <v>1</v>
      </c>
      <c r="M1154" t="n">
        <v>36</v>
      </c>
      <c r="N1154" t="n">
        <v>20.75</v>
      </c>
      <c r="O1154" t="n">
        <v>16663.42</v>
      </c>
      <c r="P1154" t="n">
        <v>51.3</v>
      </c>
      <c r="Q1154" t="n">
        <v>203.64</v>
      </c>
      <c r="R1154" t="n">
        <v>37.5</v>
      </c>
      <c r="S1154" t="n">
        <v>13.05</v>
      </c>
      <c r="T1154" t="n">
        <v>11763.43</v>
      </c>
      <c r="U1154" t="n">
        <v>0.35</v>
      </c>
      <c r="V1154" t="n">
        <v>0.78</v>
      </c>
      <c r="W1154" t="n">
        <v>0.11</v>
      </c>
      <c r="X1154" t="n">
        <v>0.75</v>
      </c>
      <c r="Y1154" t="n">
        <v>1</v>
      </c>
      <c r="Z1154" t="n">
        <v>10</v>
      </c>
    </row>
    <row r="1155">
      <c r="A1155" t="n">
        <v>1</v>
      </c>
      <c r="B1155" t="n">
        <v>65</v>
      </c>
      <c r="C1155" t="inlineStr">
        <is>
          <t xml:space="preserve">CONCLUIDO	</t>
        </is>
      </c>
      <c r="D1155" t="n">
        <v>13.109</v>
      </c>
      <c r="E1155" t="n">
        <v>7.63</v>
      </c>
      <c r="F1155" t="n">
        <v>4.63</v>
      </c>
      <c r="G1155" t="n">
        <v>9.26</v>
      </c>
      <c r="H1155" t="n">
        <v>0.17</v>
      </c>
      <c r="I1155" t="n">
        <v>30</v>
      </c>
      <c r="J1155" t="n">
        <v>133.55</v>
      </c>
      <c r="K1155" t="n">
        <v>46.47</v>
      </c>
      <c r="L1155" t="n">
        <v>1.25</v>
      </c>
      <c r="M1155" t="n">
        <v>28</v>
      </c>
      <c r="N1155" t="n">
        <v>20.83</v>
      </c>
      <c r="O1155" t="n">
        <v>16704.7</v>
      </c>
      <c r="P1155" t="n">
        <v>49.2</v>
      </c>
      <c r="Q1155" t="n">
        <v>203.6</v>
      </c>
      <c r="R1155" t="n">
        <v>32.37</v>
      </c>
      <c r="S1155" t="n">
        <v>13.05</v>
      </c>
      <c r="T1155" t="n">
        <v>9237.77</v>
      </c>
      <c r="U1155" t="n">
        <v>0.4</v>
      </c>
      <c r="V1155" t="n">
        <v>0.8100000000000001</v>
      </c>
      <c r="W1155" t="n">
        <v>0.1</v>
      </c>
      <c r="X1155" t="n">
        <v>0.59</v>
      </c>
      <c r="Y1155" t="n">
        <v>1</v>
      </c>
      <c r="Z1155" t="n">
        <v>10</v>
      </c>
    </row>
    <row r="1156">
      <c r="A1156" t="n">
        <v>2</v>
      </c>
      <c r="B1156" t="n">
        <v>65</v>
      </c>
      <c r="C1156" t="inlineStr">
        <is>
          <t xml:space="preserve">CONCLUIDO	</t>
        </is>
      </c>
      <c r="D1156" t="n">
        <v>13.6281</v>
      </c>
      <c r="E1156" t="n">
        <v>7.34</v>
      </c>
      <c r="F1156" t="n">
        <v>4.5</v>
      </c>
      <c r="G1156" t="n">
        <v>11.26</v>
      </c>
      <c r="H1156" t="n">
        <v>0.2</v>
      </c>
      <c r="I1156" t="n">
        <v>24</v>
      </c>
      <c r="J1156" t="n">
        <v>133.88</v>
      </c>
      <c r="K1156" t="n">
        <v>46.47</v>
      </c>
      <c r="L1156" t="n">
        <v>1.5</v>
      </c>
      <c r="M1156" t="n">
        <v>22</v>
      </c>
      <c r="N1156" t="n">
        <v>20.91</v>
      </c>
      <c r="O1156" t="n">
        <v>16746.01</v>
      </c>
      <c r="P1156" t="n">
        <v>47.58</v>
      </c>
      <c r="Q1156" t="n">
        <v>203.56</v>
      </c>
      <c r="R1156" t="n">
        <v>28.49</v>
      </c>
      <c r="S1156" t="n">
        <v>13.05</v>
      </c>
      <c r="T1156" t="n">
        <v>7331.75</v>
      </c>
      <c r="U1156" t="n">
        <v>0.46</v>
      </c>
      <c r="V1156" t="n">
        <v>0.83</v>
      </c>
      <c r="W1156" t="n">
        <v>0.09</v>
      </c>
      <c r="X1156" t="n">
        <v>0.46</v>
      </c>
      <c r="Y1156" t="n">
        <v>1</v>
      </c>
      <c r="Z1156" t="n">
        <v>10</v>
      </c>
    </row>
    <row r="1157">
      <c r="A1157" t="n">
        <v>3</v>
      </c>
      <c r="B1157" t="n">
        <v>65</v>
      </c>
      <c r="C1157" t="inlineStr">
        <is>
          <t xml:space="preserve">CONCLUIDO	</t>
        </is>
      </c>
      <c r="D1157" t="n">
        <v>14.0324</v>
      </c>
      <c r="E1157" t="n">
        <v>7.13</v>
      </c>
      <c r="F1157" t="n">
        <v>4.4</v>
      </c>
      <c r="G1157" t="n">
        <v>13.21</v>
      </c>
      <c r="H1157" t="n">
        <v>0.23</v>
      </c>
      <c r="I1157" t="n">
        <v>20</v>
      </c>
      <c r="J1157" t="n">
        <v>134.22</v>
      </c>
      <c r="K1157" t="n">
        <v>46.47</v>
      </c>
      <c r="L1157" t="n">
        <v>1.75</v>
      </c>
      <c r="M1157" t="n">
        <v>18</v>
      </c>
      <c r="N1157" t="n">
        <v>21</v>
      </c>
      <c r="O1157" t="n">
        <v>16787.35</v>
      </c>
      <c r="P1157" t="n">
        <v>46.15</v>
      </c>
      <c r="Q1157" t="n">
        <v>203.56</v>
      </c>
      <c r="R1157" t="n">
        <v>25.05</v>
      </c>
      <c r="S1157" t="n">
        <v>13.05</v>
      </c>
      <c r="T1157" t="n">
        <v>5632.43</v>
      </c>
      <c r="U1157" t="n">
        <v>0.52</v>
      </c>
      <c r="V1157" t="n">
        <v>0.85</v>
      </c>
      <c r="W1157" t="n">
        <v>0.09</v>
      </c>
      <c r="X1157" t="n">
        <v>0.36</v>
      </c>
      <c r="Y1157" t="n">
        <v>1</v>
      </c>
      <c r="Z1157" t="n">
        <v>10</v>
      </c>
    </row>
    <row r="1158">
      <c r="A1158" t="n">
        <v>4</v>
      </c>
      <c r="B1158" t="n">
        <v>65</v>
      </c>
      <c r="C1158" t="inlineStr">
        <is>
          <t xml:space="preserve">CONCLUIDO	</t>
        </is>
      </c>
      <c r="D1158" t="n">
        <v>14.0592</v>
      </c>
      <c r="E1158" t="n">
        <v>7.11</v>
      </c>
      <c r="F1158" t="n">
        <v>4.44</v>
      </c>
      <c r="G1158" t="n">
        <v>14.81</v>
      </c>
      <c r="H1158" t="n">
        <v>0.26</v>
      </c>
      <c r="I1158" t="n">
        <v>18</v>
      </c>
      <c r="J1158" t="n">
        <v>134.55</v>
      </c>
      <c r="K1158" t="n">
        <v>46.47</v>
      </c>
      <c r="L1158" t="n">
        <v>2</v>
      </c>
      <c r="M1158" t="n">
        <v>16</v>
      </c>
      <c r="N1158" t="n">
        <v>21.09</v>
      </c>
      <c r="O1158" t="n">
        <v>16828.84</v>
      </c>
      <c r="P1158" t="n">
        <v>46.33</v>
      </c>
      <c r="Q1158" t="n">
        <v>203.6</v>
      </c>
      <c r="R1158" t="n">
        <v>27.24</v>
      </c>
      <c r="S1158" t="n">
        <v>13.05</v>
      </c>
      <c r="T1158" t="n">
        <v>6736.93</v>
      </c>
      <c r="U1158" t="n">
        <v>0.48</v>
      </c>
      <c r="V1158" t="n">
        <v>0.84</v>
      </c>
      <c r="W1158" t="n">
        <v>0.07000000000000001</v>
      </c>
      <c r="X1158" t="n">
        <v>0.4</v>
      </c>
      <c r="Y1158" t="n">
        <v>1</v>
      </c>
      <c r="Z1158" t="n">
        <v>10</v>
      </c>
    </row>
    <row r="1159">
      <c r="A1159" t="n">
        <v>5</v>
      </c>
      <c r="B1159" t="n">
        <v>65</v>
      </c>
      <c r="C1159" t="inlineStr">
        <is>
          <t xml:space="preserve">CONCLUIDO	</t>
        </is>
      </c>
      <c r="D1159" t="n">
        <v>14.3403</v>
      </c>
      <c r="E1159" t="n">
        <v>6.97</v>
      </c>
      <c r="F1159" t="n">
        <v>4.36</v>
      </c>
      <c r="G1159" t="n">
        <v>16.34</v>
      </c>
      <c r="H1159" t="n">
        <v>0.29</v>
      </c>
      <c r="I1159" t="n">
        <v>16</v>
      </c>
      <c r="J1159" t="n">
        <v>134.89</v>
      </c>
      <c r="K1159" t="n">
        <v>46.47</v>
      </c>
      <c r="L1159" t="n">
        <v>2.25</v>
      </c>
      <c r="M1159" t="n">
        <v>14</v>
      </c>
      <c r="N1159" t="n">
        <v>21.17</v>
      </c>
      <c r="O1159" t="n">
        <v>16870.25</v>
      </c>
      <c r="P1159" t="n">
        <v>45.08</v>
      </c>
      <c r="Q1159" t="n">
        <v>203.57</v>
      </c>
      <c r="R1159" t="n">
        <v>24.05</v>
      </c>
      <c r="S1159" t="n">
        <v>13.05</v>
      </c>
      <c r="T1159" t="n">
        <v>5149.82</v>
      </c>
      <c r="U1159" t="n">
        <v>0.54</v>
      </c>
      <c r="V1159" t="n">
        <v>0.86</v>
      </c>
      <c r="W1159" t="n">
        <v>0.08</v>
      </c>
      <c r="X1159" t="n">
        <v>0.32</v>
      </c>
      <c r="Y1159" t="n">
        <v>1</v>
      </c>
      <c r="Z1159" t="n">
        <v>10</v>
      </c>
    </row>
    <row r="1160">
      <c r="A1160" t="n">
        <v>6</v>
      </c>
      <c r="B1160" t="n">
        <v>65</v>
      </c>
      <c r="C1160" t="inlineStr">
        <is>
          <t xml:space="preserve">CONCLUIDO	</t>
        </is>
      </c>
      <c r="D1160" t="n">
        <v>14.5637</v>
      </c>
      <c r="E1160" t="n">
        <v>6.87</v>
      </c>
      <c r="F1160" t="n">
        <v>4.3</v>
      </c>
      <c r="G1160" t="n">
        <v>18.45</v>
      </c>
      <c r="H1160" t="n">
        <v>0.33</v>
      </c>
      <c r="I1160" t="n">
        <v>14</v>
      </c>
      <c r="J1160" t="n">
        <v>135.22</v>
      </c>
      <c r="K1160" t="n">
        <v>46.47</v>
      </c>
      <c r="L1160" t="n">
        <v>2.5</v>
      </c>
      <c r="M1160" t="n">
        <v>12</v>
      </c>
      <c r="N1160" t="n">
        <v>21.26</v>
      </c>
      <c r="O1160" t="n">
        <v>16911.68</v>
      </c>
      <c r="P1160" t="n">
        <v>44.18</v>
      </c>
      <c r="Q1160" t="n">
        <v>203.57</v>
      </c>
      <c r="R1160" t="n">
        <v>22.29</v>
      </c>
      <c r="S1160" t="n">
        <v>13.05</v>
      </c>
      <c r="T1160" t="n">
        <v>4280.83</v>
      </c>
      <c r="U1160" t="n">
        <v>0.59</v>
      </c>
      <c r="V1160" t="n">
        <v>0.87</v>
      </c>
      <c r="W1160" t="n">
        <v>0.08</v>
      </c>
      <c r="X1160" t="n">
        <v>0.26</v>
      </c>
      <c r="Y1160" t="n">
        <v>1</v>
      </c>
      <c r="Z1160" t="n">
        <v>10</v>
      </c>
    </row>
    <row r="1161">
      <c r="A1161" t="n">
        <v>7</v>
      </c>
      <c r="B1161" t="n">
        <v>65</v>
      </c>
      <c r="C1161" t="inlineStr">
        <is>
          <t xml:space="preserve">CONCLUIDO	</t>
        </is>
      </c>
      <c r="D1161" t="n">
        <v>14.6526</v>
      </c>
      <c r="E1161" t="n">
        <v>6.82</v>
      </c>
      <c r="F1161" t="n">
        <v>4.29</v>
      </c>
      <c r="G1161" t="n">
        <v>19.8</v>
      </c>
      <c r="H1161" t="n">
        <v>0.36</v>
      </c>
      <c r="I1161" t="n">
        <v>13</v>
      </c>
      <c r="J1161" t="n">
        <v>135.56</v>
      </c>
      <c r="K1161" t="n">
        <v>46.47</v>
      </c>
      <c r="L1161" t="n">
        <v>2.75</v>
      </c>
      <c r="M1161" t="n">
        <v>11</v>
      </c>
      <c r="N1161" t="n">
        <v>21.34</v>
      </c>
      <c r="O1161" t="n">
        <v>16953.14</v>
      </c>
      <c r="P1161" t="n">
        <v>43.77</v>
      </c>
      <c r="Q1161" t="n">
        <v>203.56</v>
      </c>
      <c r="R1161" t="n">
        <v>21.85</v>
      </c>
      <c r="S1161" t="n">
        <v>13.05</v>
      </c>
      <c r="T1161" t="n">
        <v>4063.66</v>
      </c>
      <c r="U1161" t="n">
        <v>0.6</v>
      </c>
      <c r="V1161" t="n">
        <v>0.87</v>
      </c>
      <c r="W1161" t="n">
        <v>0.08</v>
      </c>
      <c r="X1161" t="n">
        <v>0.25</v>
      </c>
      <c r="Y1161" t="n">
        <v>1</v>
      </c>
      <c r="Z1161" t="n">
        <v>10</v>
      </c>
    </row>
    <row r="1162">
      <c r="A1162" t="n">
        <v>8</v>
      </c>
      <c r="B1162" t="n">
        <v>65</v>
      </c>
      <c r="C1162" t="inlineStr">
        <is>
          <t xml:space="preserve">CONCLUIDO	</t>
        </is>
      </c>
      <c r="D1162" t="n">
        <v>14.7723</v>
      </c>
      <c r="E1162" t="n">
        <v>6.77</v>
      </c>
      <c r="F1162" t="n">
        <v>4.26</v>
      </c>
      <c r="G1162" t="n">
        <v>21.31</v>
      </c>
      <c r="H1162" t="n">
        <v>0.39</v>
      </c>
      <c r="I1162" t="n">
        <v>12</v>
      </c>
      <c r="J1162" t="n">
        <v>135.9</v>
      </c>
      <c r="K1162" t="n">
        <v>46.47</v>
      </c>
      <c r="L1162" t="n">
        <v>3</v>
      </c>
      <c r="M1162" t="n">
        <v>10</v>
      </c>
      <c r="N1162" t="n">
        <v>21.43</v>
      </c>
      <c r="O1162" t="n">
        <v>16994.64</v>
      </c>
      <c r="P1162" t="n">
        <v>43.15</v>
      </c>
      <c r="Q1162" t="n">
        <v>203.61</v>
      </c>
      <c r="R1162" t="n">
        <v>20.97</v>
      </c>
      <c r="S1162" t="n">
        <v>13.05</v>
      </c>
      <c r="T1162" t="n">
        <v>3628.44</v>
      </c>
      <c r="U1162" t="n">
        <v>0.62</v>
      </c>
      <c r="V1162" t="n">
        <v>0.88</v>
      </c>
      <c r="W1162" t="n">
        <v>0.07000000000000001</v>
      </c>
      <c r="X1162" t="n">
        <v>0.22</v>
      </c>
      <c r="Y1162" t="n">
        <v>1</v>
      </c>
      <c r="Z1162" t="n">
        <v>10</v>
      </c>
    </row>
    <row r="1163">
      <c r="A1163" t="n">
        <v>9</v>
      </c>
      <c r="B1163" t="n">
        <v>65</v>
      </c>
      <c r="C1163" t="inlineStr">
        <is>
          <t xml:space="preserve">CONCLUIDO	</t>
        </is>
      </c>
      <c r="D1163" t="n">
        <v>14.8791</v>
      </c>
      <c r="E1163" t="n">
        <v>6.72</v>
      </c>
      <c r="F1163" t="n">
        <v>4.24</v>
      </c>
      <c r="G1163" t="n">
        <v>23.13</v>
      </c>
      <c r="H1163" t="n">
        <v>0.42</v>
      </c>
      <c r="I1163" t="n">
        <v>11</v>
      </c>
      <c r="J1163" t="n">
        <v>136.23</v>
      </c>
      <c r="K1163" t="n">
        <v>46.47</v>
      </c>
      <c r="L1163" t="n">
        <v>3.25</v>
      </c>
      <c r="M1163" t="n">
        <v>9</v>
      </c>
      <c r="N1163" t="n">
        <v>21.52</v>
      </c>
      <c r="O1163" t="n">
        <v>17036.16</v>
      </c>
      <c r="P1163" t="n">
        <v>42.82</v>
      </c>
      <c r="Q1163" t="n">
        <v>203.56</v>
      </c>
      <c r="R1163" t="n">
        <v>20.27</v>
      </c>
      <c r="S1163" t="n">
        <v>13.05</v>
      </c>
      <c r="T1163" t="n">
        <v>3287.48</v>
      </c>
      <c r="U1163" t="n">
        <v>0.64</v>
      </c>
      <c r="V1163" t="n">
        <v>0.88</v>
      </c>
      <c r="W1163" t="n">
        <v>0.07000000000000001</v>
      </c>
      <c r="X1163" t="n">
        <v>0.2</v>
      </c>
      <c r="Y1163" t="n">
        <v>1</v>
      </c>
      <c r="Z1163" t="n">
        <v>10</v>
      </c>
    </row>
    <row r="1164">
      <c r="A1164" t="n">
        <v>10</v>
      </c>
      <c r="B1164" t="n">
        <v>65</v>
      </c>
      <c r="C1164" t="inlineStr">
        <is>
          <t xml:space="preserve">CONCLUIDO	</t>
        </is>
      </c>
      <c r="D1164" t="n">
        <v>15.0754</v>
      </c>
      <c r="E1164" t="n">
        <v>6.63</v>
      </c>
      <c r="F1164" t="n">
        <v>4.18</v>
      </c>
      <c r="G1164" t="n">
        <v>25.08</v>
      </c>
      <c r="H1164" t="n">
        <v>0.45</v>
      </c>
      <c r="I1164" t="n">
        <v>10</v>
      </c>
      <c r="J1164" t="n">
        <v>136.57</v>
      </c>
      <c r="K1164" t="n">
        <v>46.47</v>
      </c>
      <c r="L1164" t="n">
        <v>3.5</v>
      </c>
      <c r="M1164" t="n">
        <v>8</v>
      </c>
      <c r="N1164" t="n">
        <v>21.6</v>
      </c>
      <c r="O1164" t="n">
        <v>17077.72</v>
      </c>
      <c r="P1164" t="n">
        <v>41.72</v>
      </c>
      <c r="Q1164" t="n">
        <v>203.57</v>
      </c>
      <c r="R1164" t="n">
        <v>18.36</v>
      </c>
      <c r="S1164" t="n">
        <v>13.05</v>
      </c>
      <c r="T1164" t="n">
        <v>2333.14</v>
      </c>
      <c r="U1164" t="n">
        <v>0.71</v>
      </c>
      <c r="V1164" t="n">
        <v>0.89</v>
      </c>
      <c r="W1164" t="n">
        <v>0.07000000000000001</v>
      </c>
      <c r="X1164" t="n">
        <v>0.14</v>
      </c>
      <c r="Y1164" t="n">
        <v>1</v>
      </c>
      <c r="Z1164" t="n">
        <v>10</v>
      </c>
    </row>
    <row r="1165">
      <c r="A1165" t="n">
        <v>11</v>
      </c>
      <c r="B1165" t="n">
        <v>65</v>
      </c>
      <c r="C1165" t="inlineStr">
        <is>
          <t xml:space="preserve">CONCLUIDO	</t>
        </is>
      </c>
      <c r="D1165" t="n">
        <v>15.0975</v>
      </c>
      <c r="E1165" t="n">
        <v>6.62</v>
      </c>
      <c r="F1165" t="n">
        <v>4.2</v>
      </c>
      <c r="G1165" t="n">
        <v>27.99</v>
      </c>
      <c r="H1165" t="n">
        <v>0.48</v>
      </c>
      <c r="I1165" t="n">
        <v>9</v>
      </c>
      <c r="J1165" t="n">
        <v>136.91</v>
      </c>
      <c r="K1165" t="n">
        <v>46.47</v>
      </c>
      <c r="L1165" t="n">
        <v>3.75</v>
      </c>
      <c r="M1165" t="n">
        <v>7</v>
      </c>
      <c r="N1165" t="n">
        <v>21.69</v>
      </c>
      <c r="O1165" t="n">
        <v>17119.3</v>
      </c>
      <c r="P1165" t="n">
        <v>41.49</v>
      </c>
      <c r="Q1165" t="n">
        <v>203.56</v>
      </c>
      <c r="R1165" t="n">
        <v>19.02</v>
      </c>
      <c r="S1165" t="n">
        <v>13.05</v>
      </c>
      <c r="T1165" t="n">
        <v>2667.78</v>
      </c>
      <c r="U1165" t="n">
        <v>0.6899999999999999</v>
      </c>
      <c r="V1165" t="n">
        <v>0.89</v>
      </c>
      <c r="W1165" t="n">
        <v>0.07000000000000001</v>
      </c>
      <c r="X1165" t="n">
        <v>0.16</v>
      </c>
      <c r="Y1165" t="n">
        <v>1</v>
      </c>
      <c r="Z1165" t="n">
        <v>10</v>
      </c>
    </row>
    <row r="1166">
      <c r="A1166" t="n">
        <v>12</v>
      </c>
      <c r="B1166" t="n">
        <v>65</v>
      </c>
      <c r="C1166" t="inlineStr">
        <is>
          <t xml:space="preserve">CONCLUIDO	</t>
        </is>
      </c>
      <c r="D1166" t="n">
        <v>15.0912</v>
      </c>
      <c r="E1166" t="n">
        <v>6.63</v>
      </c>
      <c r="F1166" t="n">
        <v>4.2</v>
      </c>
      <c r="G1166" t="n">
        <v>28.01</v>
      </c>
      <c r="H1166" t="n">
        <v>0.52</v>
      </c>
      <c r="I1166" t="n">
        <v>9</v>
      </c>
      <c r="J1166" t="n">
        <v>137.25</v>
      </c>
      <c r="K1166" t="n">
        <v>46.47</v>
      </c>
      <c r="L1166" t="n">
        <v>4</v>
      </c>
      <c r="M1166" t="n">
        <v>7</v>
      </c>
      <c r="N1166" t="n">
        <v>21.78</v>
      </c>
      <c r="O1166" t="n">
        <v>17160.92</v>
      </c>
      <c r="P1166" t="n">
        <v>41.39</v>
      </c>
      <c r="Q1166" t="n">
        <v>203.56</v>
      </c>
      <c r="R1166" t="n">
        <v>19.05</v>
      </c>
      <c r="S1166" t="n">
        <v>13.05</v>
      </c>
      <c r="T1166" t="n">
        <v>2683.74</v>
      </c>
      <c r="U1166" t="n">
        <v>0.6899999999999999</v>
      </c>
      <c r="V1166" t="n">
        <v>0.89</v>
      </c>
      <c r="W1166" t="n">
        <v>0.07000000000000001</v>
      </c>
      <c r="X1166" t="n">
        <v>0.16</v>
      </c>
      <c r="Y1166" t="n">
        <v>1</v>
      </c>
      <c r="Z1166" t="n">
        <v>10</v>
      </c>
    </row>
    <row r="1167">
      <c r="A1167" t="n">
        <v>13</v>
      </c>
      <c r="B1167" t="n">
        <v>65</v>
      </c>
      <c r="C1167" t="inlineStr">
        <is>
          <t xml:space="preserve">CONCLUIDO	</t>
        </is>
      </c>
      <c r="D1167" t="n">
        <v>15.1924</v>
      </c>
      <c r="E1167" t="n">
        <v>6.58</v>
      </c>
      <c r="F1167" t="n">
        <v>4.18</v>
      </c>
      <c r="G1167" t="n">
        <v>31.38</v>
      </c>
      <c r="H1167" t="n">
        <v>0.55</v>
      </c>
      <c r="I1167" t="n">
        <v>8</v>
      </c>
      <c r="J1167" t="n">
        <v>137.58</v>
      </c>
      <c r="K1167" t="n">
        <v>46.47</v>
      </c>
      <c r="L1167" t="n">
        <v>4.25</v>
      </c>
      <c r="M1167" t="n">
        <v>6</v>
      </c>
      <c r="N1167" t="n">
        <v>21.87</v>
      </c>
      <c r="O1167" t="n">
        <v>17202.57</v>
      </c>
      <c r="P1167" t="n">
        <v>40.83</v>
      </c>
      <c r="Q1167" t="n">
        <v>203.56</v>
      </c>
      <c r="R1167" t="n">
        <v>18.54</v>
      </c>
      <c r="S1167" t="n">
        <v>13.05</v>
      </c>
      <c r="T1167" t="n">
        <v>2436.37</v>
      </c>
      <c r="U1167" t="n">
        <v>0.7</v>
      </c>
      <c r="V1167" t="n">
        <v>0.89</v>
      </c>
      <c r="W1167" t="n">
        <v>0.07000000000000001</v>
      </c>
      <c r="X1167" t="n">
        <v>0.14</v>
      </c>
      <c r="Y1167" t="n">
        <v>1</v>
      </c>
      <c r="Z1167" t="n">
        <v>10</v>
      </c>
    </row>
    <row r="1168">
      <c r="A1168" t="n">
        <v>14</v>
      </c>
      <c r="B1168" t="n">
        <v>65</v>
      </c>
      <c r="C1168" t="inlineStr">
        <is>
          <t xml:space="preserve">CONCLUIDO	</t>
        </is>
      </c>
      <c r="D1168" t="n">
        <v>15.2033</v>
      </c>
      <c r="E1168" t="n">
        <v>6.58</v>
      </c>
      <c r="F1168" t="n">
        <v>4.18</v>
      </c>
      <c r="G1168" t="n">
        <v>31.35</v>
      </c>
      <c r="H1168" t="n">
        <v>0.58</v>
      </c>
      <c r="I1168" t="n">
        <v>8</v>
      </c>
      <c r="J1168" t="n">
        <v>137.92</v>
      </c>
      <c r="K1168" t="n">
        <v>46.47</v>
      </c>
      <c r="L1168" t="n">
        <v>4.5</v>
      </c>
      <c r="M1168" t="n">
        <v>6</v>
      </c>
      <c r="N1168" t="n">
        <v>21.95</v>
      </c>
      <c r="O1168" t="n">
        <v>17244.24</v>
      </c>
      <c r="P1168" t="n">
        <v>40.4</v>
      </c>
      <c r="Q1168" t="n">
        <v>203.56</v>
      </c>
      <c r="R1168" t="n">
        <v>18.35</v>
      </c>
      <c r="S1168" t="n">
        <v>13.05</v>
      </c>
      <c r="T1168" t="n">
        <v>2337.55</v>
      </c>
      <c r="U1168" t="n">
        <v>0.71</v>
      </c>
      <c r="V1168" t="n">
        <v>0.89</v>
      </c>
      <c r="W1168" t="n">
        <v>0.07000000000000001</v>
      </c>
      <c r="X1168" t="n">
        <v>0.14</v>
      </c>
      <c r="Y1168" t="n">
        <v>1</v>
      </c>
      <c r="Z1168" t="n">
        <v>10</v>
      </c>
    </row>
    <row r="1169">
      <c r="A1169" t="n">
        <v>15</v>
      </c>
      <c r="B1169" t="n">
        <v>65</v>
      </c>
      <c r="C1169" t="inlineStr">
        <is>
          <t xml:space="preserve">CONCLUIDO	</t>
        </is>
      </c>
      <c r="D1169" t="n">
        <v>15.3342</v>
      </c>
      <c r="E1169" t="n">
        <v>6.52</v>
      </c>
      <c r="F1169" t="n">
        <v>4.15</v>
      </c>
      <c r="G1169" t="n">
        <v>35.58</v>
      </c>
      <c r="H1169" t="n">
        <v>0.61</v>
      </c>
      <c r="I1169" t="n">
        <v>7</v>
      </c>
      <c r="J1169" t="n">
        <v>138.26</v>
      </c>
      <c r="K1169" t="n">
        <v>46.47</v>
      </c>
      <c r="L1169" t="n">
        <v>4.75</v>
      </c>
      <c r="M1169" t="n">
        <v>5</v>
      </c>
      <c r="N1169" t="n">
        <v>22.04</v>
      </c>
      <c r="O1169" t="n">
        <v>17285.95</v>
      </c>
      <c r="P1169" t="n">
        <v>39.63</v>
      </c>
      <c r="Q1169" t="n">
        <v>203.56</v>
      </c>
      <c r="R1169" t="n">
        <v>17.33</v>
      </c>
      <c r="S1169" t="n">
        <v>13.05</v>
      </c>
      <c r="T1169" t="n">
        <v>1833.7</v>
      </c>
      <c r="U1169" t="n">
        <v>0.75</v>
      </c>
      <c r="V1169" t="n">
        <v>0.9</v>
      </c>
      <c r="W1169" t="n">
        <v>0.07000000000000001</v>
      </c>
      <c r="X1169" t="n">
        <v>0.11</v>
      </c>
      <c r="Y1169" t="n">
        <v>1</v>
      </c>
      <c r="Z1169" t="n">
        <v>10</v>
      </c>
    </row>
    <row r="1170">
      <c r="A1170" t="n">
        <v>16</v>
      </c>
      <c r="B1170" t="n">
        <v>65</v>
      </c>
      <c r="C1170" t="inlineStr">
        <is>
          <t xml:space="preserve">CONCLUIDO	</t>
        </is>
      </c>
      <c r="D1170" t="n">
        <v>15.3368</v>
      </c>
      <c r="E1170" t="n">
        <v>6.52</v>
      </c>
      <c r="F1170" t="n">
        <v>4.15</v>
      </c>
      <c r="G1170" t="n">
        <v>35.57</v>
      </c>
      <c r="H1170" t="n">
        <v>0.64</v>
      </c>
      <c r="I1170" t="n">
        <v>7</v>
      </c>
      <c r="J1170" t="n">
        <v>138.6</v>
      </c>
      <c r="K1170" t="n">
        <v>46.47</v>
      </c>
      <c r="L1170" t="n">
        <v>5</v>
      </c>
      <c r="M1170" t="n">
        <v>5</v>
      </c>
      <c r="N1170" t="n">
        <v>22.13</v>
      </c>
      <c r="O1170" t="n">
        <v>17327.69</v>
      </c>
      <c r="P1170" t="n">
        <v>39.44</v>
      </c>
      <c r="Q1170" t="n">
        <v>203.6</v>
      </c>
      <c r="R1170" t="n">
        <v>17.45</v>
      </c>
      <c r="S1170" t="n">
        <v>13.05</v>
      </c>
      <c r="T1170" t="n">
        <v>1895.29</v>
      </c>
      <c r="U1170" t="n">
        <v>0.75</v>
      </c>
      <c r="V1170" t="n">
        <v>0.9</v>
      </c>
      <c r="W1170" t="n">
        <v>0.06</v>
      </c>
      <c r="X1170" t="n">
        <v>0.11</v>
      </c>
      <c r="Y1170" t="n">
        <v>1</v>
      </c>
      <c r="Z1170" t="n">
        <v>10</v>
      </c>
    </row>
    <row r="1171">
      <c r="A1171" t="n">
        <v>17</v>
      </c>
      <c r="B1171" t="n">
        <v>65</v>
      </c>
      <c r="C1171" t="inlineStr">
        <is>
          <t xml:space="preserve">CONCLUIDO	</t>
        </is>
      </c>
      <c r="D1171" t="n">
        <v>15.3126</v>
      </c>
      <c r="E1171" t="n">
        <v>6.53</v>
      </c>
      <c r="F1171" t="n">
        <v>4.16</v>
      </c>
      <c r="G1171" t="n">
        <v>35.65</v>
      </c>
      <c r="H1171" t="n">
        <v>0.67</v>
      </c>
      <c r="I1171" t="n">
        <v>7</v>
      </c>
      <c r="J1171" t="n">
        <v>138.94</v>
      </c>
      <c r="K1171" t="n">
        <v>46.47</v>
      </c>
      <c r="L1171" t="n">
        <v>5.25</v>
      </c>
      <c r="M1171" t="n">
        <v>5</v>
      </c>
      <c r="N1171" t="n">
        <v>22.22</v>
      </c>
      <c r="O1171" t="n">
        <v>17369.47</v>
      </c>
      <c r="P1171" t="n">
        <v>39.19</v>
      </c>
      <c r="Q1171" t="n">
        <v>203.56</v>
      </c>
      <c r="R1171" t="n">
        <v>17.72</v>
      </c>
      <c r="S1171" t="n">
        <v>13.05</v>
      </c>
      <c r="T1171" t="n">
        <v>2030.94</v>
      </c>
      <c r="U1171" t="n">
        <v>0.74</v>
      </c>
      <c r="V1171" t="n">
        <v>0.9</v>
      </c>
      <c r="W1171" t="n">
        <v>0.07000000000000001</v>
      </c>
      <c r="X1171" t="n">
        <v>0.12</v>
      </c>
      <c r="Y1171" t="n">
        <v>1</v>
      </c>
      <c r="Z1171" t="n">
        <v>10</v>
      </c>
    </row>
    <row r="1172">
      <c r="A1172" t="n">
        <v>18</v>
      </c>
      <c r="B1172" t="n">
        <v>65</v>
      </c>
      <c r="C1172" t="inlineStr">
        <is>
          <t xml:space="preserve">CONCLUIDO	</t>
        </is>
      </c>
      <c r="D1172" t="n">
        <v>15.4209</v>
      </c>
      <c r="E1172" t="n">
        <v>6.48</v>
      </c>
      <c r="F1172" t="n">
        <v>4.14</v>
      </c>
      <c r="G1172" t="n">
        <v>41.41</v>
      </c>
      <c r="H1172" t="n">
        <v>0.7</v>
      </c>
      <c r="I1172" t="n">
        <v>6</v>
      </c>
      <c r="J1172" t="n">
        <v>139.28</v>
      </c>
      <c r="K1172" t="n">
        <v>46.47</v>
      </c>
      <c r="L1172" t="n">
        <v>5.5</v>
      </c>
      <c r="M1172" t="n">
        <v>4</v>
      </c>
      <c r="N1172" t="n">
        <v>22.31</v>
      </c>
      <c r="O1172" t="n">
        <v>17411.27</v>
      </c>
      <c r="P1172" t="n">
        <v>38.32</v>
      </c>
      <c r="Q1172" t="n">
        <v>203.6</v>
      </c>
      <c r="R1172" t="n">
        <v>17.19</v>
      </c>
      <c r="S1172" t="n">
        <v>13.05</v>
      </c>
      <c r="T1172" t="n">
        <v>1770.49</v>
      </c>
      <c r="U1172" t="n">
        <v>0.76</v>
      </c>
      <c r="V1172" t="n">
        <v>0.9</v>
      </c>
      <c r="W1172" t="n">
        <v>0.06</v>
      </c>
      <c r="X1172" t="n">
        <v>0.1</v>
      </c>
      <c r="Y1172" t="n">
        <v>1</v>
      </c>
      <c r="Z1172" t="n">
        <v>10</v>
      </c>
    </row>
    <row r="1173">
      <c r="A1173" t="n">
        <v>19</v>
      </c>
      <c r="B1173" t="n">
        <v>65</v>
      </c>
      <c r="C1173" t="inlineStr">
        <is>
          <t xml:space="preserve">CONCLUIDO	</t>
        </is>
      </c>
      <c r="D1173" t="n">
        <v>15.4202</v>
      </c>
      <c r="E1173" t="n">
        <v>6.48</v>
      </c>
      <c r="F1173" t="n">
        <v>4.14</v>
      </c>
      <c r="G1173" t="n">
        <v>41.41</v>
      </c>
      <c r="H1173" t="n">
        <v>0.73</v>
      </c>
      <c r="I1173" t="n">
        <v>6</v>
      </c>
      <c r="J1173" t="n">
        <v>139.61</v>
      </c>
      <c r="K1173" t="n">
        <v>46.47</v>
      </c>
      <c r="L1173" t="n">
        <v>5.75</v>
      </c>
      <c r="M1173" t="n">
        <v>4</v>
      </c>
      <c r="N1173" t="n">
        <v>22.4</v>
      </c>
      <c r="O1173" t="n">
        <v>17453.1</v>
      </c>
      <c r="P1173" t="n">
        <v>38.38</v>
      </c>
      <c r="Q1173" t="n">
        <v>203.56</v>
      </c>
      <c r="R1173" t="n">
        <v>17.18</v>
      </c>
      <c r="S1173" t="n">
        <v>13.05</v>
      </c>
      <c r="T1173" t="n">
        <v>1763.47</v>
      </c>
      <c r="U1173" t="n">
        <v>0.76</v>
      </c>
      <c r="V1173" t="n">
        <v>0.9</v>
      </c>
      <c r="W1173" t="n">
        <v>0.06</v>
      </c>
      <c r="X1173" t="n">
        <v>0.1</v>
      </c>
      <c r="Y1173" t="n">
        <v>1</v>
      </c>
      <c r="Z1173" t="n">
        <v>10</v>
      </c>
    </row>
    <row r="1174">
      <c r="A1174" t="n">
        <v>20</v>
      </c>
      <c r="B1174" t="n">
        <v>65</v>
      </c>
      <c r="C1174" t="inlineStr">
        <is>
          <t xml:space="preserve">CONCLUIDO	</t>
        </is>
      </c>
      <c r="D1174" t="n">
        <v>15.4341</v>
      </c>
      <c r="E1174" t="n">
        <v>6.48</v>
      </c>
      <c r="F1174" t="n">
        <v>4.14</v>
      </c>
      <c r="G1174" t="n">
        <v>41.36</v>
      </c>
      <c r="H1174" t="n">
        <v>0.76</v>
      </c>
      <c r="I1174" t="n">
        <v>6</v>
      </c>
      <c r="J1174" t="n">
        <v>139.95</v>
      </c>
      <c r="K1174" t="n">
        <v>46.47</v>
      </c>
      <c r="L1174" t="n">
        <v>6</v>
      </c>
      <c r="M1174" t="n">
        <v>4</v>
      </c>
      <c r="N1174" t="n">
        <v>22.49</v>
      </c>
      <c r="O1174" t="n">
        <v>17494.97</v>
      </c>
      <c r="P1174" t="n">
        <v>38.12</v>
      </c>
      <c r="Q1174" t="n">
        <v>203.57</v>
      </c>
      <c r="R1174" t="n">
        <v>16.93</v>
      </c>
      <c r="S1174" t="n">
        <v>13.05</v>
      </c>
      <c r="T1174" t="n">
        <v>1640.99</v>
      </c>
      <c r="U1174" t="n">
        <v>0.77</v>
      </c>
      <c r="V1174" t="n">
        <v>0.9</v>
      </c>
      <c r="W1174" t="n">
        <v>0.07000000000000001</v>
      </c>
      <c r="X1174" t="n">
        <v>0.1</v>
      </c>
      <c r="Y1174" t="n">
        <v>1</v>
      </c>
      <c r="Z1174" t="n">
        <v>10</v>
      </c>
    </row>
    <row r="1175">
      <c r="A1175" t="n">
        <v>21</v>
      </c>
      <c r="B1175" t="n">
        <v>65</v>
      </c>
      <c r="C1175" t="inlineStr">
        <is>
          <t xml:space="preserve">CONCLUIDO	</t>
        </is>
      </c>
      <c r="D1175" t="n">
        <v>15.456</v>
      </c>
      <c r="E1175" t="n">
        <v>6.47</v>
      </c>
      <c r="F1175" t="n">
        <v>4.13</v>
      </c>
      <c r="G1175" t="n">
        <v>41.26</v>
      </c>
      <c r="H1175" t="n">
        <v>0.79</v>
      </c>
      <c r="I1175" t="n">
        <v>6</v>
      </c>
      <c r="J1175" t="n">
        <v>140.29</v>
      </c>
      <c r="K1175" t="n">
        <v>46.47</v>
      </c>
      <c r="L1175" t="n">
        <v>6.25</v>
      </c>
      <c r="M1175" t="n">
        <v>4</v>
      </c>
      <c r="N1175" t="n">
        <v>22.58</v>
      </c>
      <c r="O1175" t="n">
        <v>17536.87</v>
      </c>
      <c r="P1175" t="n">
        <v>37.32</v>
      </c>
      <c r="Q1175" t="n">
        <v>203.59</v>
      </c>
      <c r="R1175" t="n">
        <v>16.72</v>
      </c>
      <c r="S1175" t="n">
        <v>13.05</v>
      </c>
      <c r="T1175" t="n">
        <v>1534.73</v>
      </c>
      <c r="U1175" t="n">
        <v>0.78</v>
      </c>
      <c r="V1175" t="n">
        <v>0.91</v>
      </c>
      <c r="W1175" t="n">
        <v>0.06</v>
      </c>
      <c r="X1175" t="n">
        <v>0.09</v>
      </c>
      <c r="Y1175" t="n">
        <v>1</v>
      </c>
      <c r="Z1175" t="n">
        <v>10</v>
      </c>
    </row>
    <row r="1176">
      <c r="A1176" t="n">
        <v>22</v>
      </c>
      <c r="B1176" t="n">
        <v>65</v>
      </c>
      <c r="C1176" t="inlineStr">
        <is>
          <t xml:space="preserve">CONCLUIDO	</t>
        </is>
      </c>
      <c r="D1176" t="n">
        <v>15.4063</v>
      </c>
      <c r="E1176" t="n">
        <v>6.49</v>
      </c>
      <c r="F1176" t="n">
        <v>4.15</v>
      </c>
      <c r="G1176" t="n">
        <v>41.47</v>
      </c>
      <c r="H1176" t="n">
        <v>0.82</v>
      </c>
      <c r="I1176" t="n">
        <v>6</v>
      </c>
      <c r="J1176" t="n">
        <v>140.63</v>
      </c>
      <c r="K1176" t="n">
        <v>46.47</v>
      </c>
      <c r="L1176" t="n">
        <v>6.5</v>
      </c>
      <c r="M1176" t="n">
        <v>4</v>
      </c>
      <c r="N1176" t="n">
        <v>22.67</v>
      </c>
      <c r="O1176" t="n">
        <v>17578.8</v>
      </c>
      <c r="P1176" t="n">
        <v>36.97</v>
      </c>
      <c r="Q1176" t="n">
        <v>203.56</v>
      </c>
      <c r="R1176" t="n">
        <v>17.4</v>
      </c>
      <c r="S1176" t="n">
        <v>13.05</v>
      </c>
      <c r="T1176" t="n">
        <v>1876.8</v>
      </c>
      <c r="U1176" t="n">
        <v>0.75</v>
      </c>
      <c r="V1176" t="n">
        <v>0.9</v>
      </c>
      <c r="W1176" t="n">
        <v>0.06</v>
      </c>
      <c r="X1176" t="n">
        <v>0.11</v>
      </c>
      <c r="Y1176" t="n">
        <v>1</v>
      </c>
      <c r="Z1176" t="n">
        <v>10</v>
      </c>
    </row>
    <row r="1177">
      <c r="A1177" t="n">
        <v>23</v>
      </c>
      <c r="B1177" t="n">
        <v>65</v>
      </c>
      <c r="C1177" t="inlineStr">
        <is>
          <t xml:space="preserve">CONCLUIDO	</t>
        </is>
      </c>
      <c r="D1177" t="n">
        <v>15.5293</v>
      </c>
      <c r="E1177" t="n">
        <v>6.44</v>
      </c>
      <c r="F1177" t="n">
        <v>4.12</v>
      </c>
      <c r="G1177" t="n">
        <v>49.48</v>
      </c>
      <c r="H1177" t="n">
        <v>0.85</v>
      </c>
      <c r="I1177" t="n">
        <v>5</v>
      </c>
      <c r="J1177" t="n">
        <v>140.97</v>
      </c>
      <c r="K1177" t="n">
        <v>46.47</v>
      </c>
      <c r="L1177" t="n">
        <v>6.75</v>
      </c>
      <c r="M1177" t="n">
        <v>3</v>
      </c>
      <c r="N1177" t="n">
        <v>22.76</v>
      </c>
      <c r="O1177" t="n">
        <v>17620.76</v>
      </c>
      <c r="P1177" t="n">
        <v>36.47</v>
      </c>
      <c r="Q1177" t="n">
        <v>203.57</v>
      </c>
      <c r="R1177" t="n">
        <v>16.65</v>
      </c>
      <c r="S1177" t="n">
        <v>13.05</v>
      </c>
      <c r="T1177" t="n">
        <v>1502.74</v>
      </c>
      <c r="U1177" t="n">
        <v>0.78</v>
      </c>
      <c r="V1177" t="n">
        <v>0.91</v>
      </c>
      <c r="W1177" t="n">
        <v>0.06</v>
      </c>
      <c r="X1177" t="n">
        <v>0.08</v>
      </c>
      <c r="Y1177" t="n">
        <v>1</v>
      </c>
      <c r="Z1177" t="n">
        <v>10</v>
      </c>
    </row>
    <row r="1178">
      <c r="A1178" t="n">
        <v>24</v>
      </c>
      <c r="B1178" t="n">
        <v>65</v>
      </c>
      <c r="C1178" t="inlineStr">
        <is>
          <t xml:space="preserve">CONCLUIDO	</t>
        </is>
      </c>
      <c r="D1178" t="n">
        <v>15.5481</v>
      </c>
      <c r="E1178" t="n">
        <v>6.43</v>
      </c>
      <c r="F1178" t="n">
        <v>4.12</v>
      </c>
      <c r="G1178" t="n">
        <v>49.38</v>
      </c>
      <c r="H1178" t="n">
        <v>0.88</v>
      </c>
      <c r="I1178" t="n">
        <v>5</v>
      </c>
      <c r="J1178" t="n">
        <v>141.31</v>
      </c>
      <c r="K1178" t="n">
        <v>46.47</v>
      </c>
      <c r="L1178" t="n">
        <v>7</v>
      </c>
      <c r="M1178" t="n">
        <v>3</v>
      </c>
      <c r="N1178" t="n">
        <v>22.85</v>
      </c>
      <c r="O1178" t="n">
        <v>17662.75</v>
      </c>
      <c r="P1178" t="n">
        <v>36.49</v>
      </c>
      <c r="Q1178" t="n">
        <v>203.56</v>
      </c>
      <c r="R1178" t="n">
        <v>16.36</v>
      </c>
      <c r="S1178" t="n">
        <v>13.05</v>
      </c>
      <c r="T1178" t="n">
        <v>1360.64</v>
      </c>
      <c r="U1178" t="n">
        <v>0.8</v>
      </c>
      <c r="V1178" t="n">
        <v>0.91</v>
      </c>
      <c r="W1178" t="n">
        <v>0.06</v>
      </c>
      <c r="X1178" t="n">
        <v>0.07000000000000001</v>
      </c>
      <c r="Y1178" t="n">
        <v>1</v>
      </c>
      <c r="Z1178" t="n">
        <v>10</v>
      </c>
    </row>
    <row r="1179">
      <c r="A1179" t="n">
        <v>25</v>
      </c>
      <c r="B1179" t="n">
        <v>65</v>
      </c>
      <c r="C1179" t="inlineStr">
        <is>
          <t xml:space="preserve">CONCLUIDO	</t>
        </is>
      </c>
      <c r="D1179" t="n">
        <v>15.5709</v>
      </c>
      <c r="E1179" t="n">
        <v>6.42</v>
      </c>
      <c r="F1179" t="n">
        <v>4.11</v>
      </c>
      <c r="G1179" t="n">
        <v>49.27</v>
      </c>
      <c r="H1179" t="n">
        <v>0.91</v>
      </c>
      <c r="I1179" t="n">
        <v>5</v>
      </c>
      <c r="J1179" t="n">
        <v>141.66</v>
      </c>
      <c r="K1179" t="n">
        <v>46.47</v>
      </c>
      <c r="L1179" t="n">
        <v>7.25</v>
      </c>
      <c r="M1179" t="n">
        <v>3</v>
      </c>
      <c r="N1179" t="n">
        <v>22.94</v>
      </c>
      <c r="O1179" t="n">
        <v>17704.77</v>
      </c>
      <c r="P1179" t="n">
        <v>36.08</v>
      </c>
      <c r="Q1179" t="n">
        <v>203.56</v>
      </c>
      <c r="R1179" t="n">
        <v>16.01</v>
      </c>
      <c r="S1179" t="n">
        <v>13.05</v>
      </c>
      <c r="T1179" t="n">
        <v>1185.96</v>
      </c>
      <c r="U1179" t="n">
        <v>0.82</v>
      </c>
      <c r="V1179" t="n">
        <v>0.91</v>
      </c>
      <c r="W1179" t="n">
        <v>0.06</v>
      </c>
      <c r="X1179" t="n">
        <v>0.07000000000000001</v>
      </c>
      <c r="Y1179" t="n">
        <v>1</v>
      </c>
      <c r="Z1179" t="n">
        <v>10</v>
      </c>
    </row>
    <row r="1180">
      <c r="A1180" t="n">
        <v>26</v>
      </c>
      <c r="B1180" t="n">
        <v>65</v>
      </c>
      <c r="C1180" t="inlineStr">
        <is>
          <t xml:space="preserve">CONCLUIDO	</t>
        </is>
      </c>
      <c r="D1180" t="n">
        <v>15.5219</v>
      </c>
      <c r="E1180" t="n">
        <v>6.44</v>
      </c>
      <c r="F1180" t="n">
        <v>4.13</v>
      </c>
      <c r="G1180" t="n">
        <v>49.51</v>
      </c>
      <c r="H1180" t="n">
        <v>0.93</v>
      </c>
      <c r="I1180" t="n">
        <v>5</v>
      </c>
      <c r="J1180" t="n">
        <v>142</v>
      </c>
      <c r="K1180" t="n">
        <v>46.47</v>
      </c>
      <c r="L1180" t="n">
        <v>7.5</v>
      </c>
      <c r="M1180" t="n">
        <v>3</v>
      </c>
      <c r="N1180" t="n">
        <v>23.03</v>
      </c>
      <c r="O1180" t="n">
        <v>17746.83</v>
      </c>
      <c r="P1180" t="n">
        <v>35.71</v>
      </c>
      <c r="Q1180" t="n">
        <v>203.56</v>
      </c>
      <c r="R1180" t="n">
        <v>16.79</v>
      </c>
      <c r="S1180" t="n">
        <v>13.05</v>
      </c>
      <c r="T1180" t="n">
        <v>1575.39</v>
      </c>
      <c r="U1180" t="n">
        <v>0.78</v>
      </c>
      <c r="V1180" t="n">
        <v>0.91</v>
      </c>
      <c r="W1180" t="n">
        <v>0.06</v>
      </c>
      <c r="X1180" t="n">
        <v>0.09</v>
      </c>
      <c r="Y1180" t="n">
        <v>1</v>
      </c>
      <c r="Z1180" t="n">
        <v>10</v>
      </c>
    </row>
    <row r="1181">
      <c r="A1181" t="n">
        <v>27</v>
      </c>
      <c r="B1181" t="n">
        <v>65</v>
      </c>
      <c r="C1181" t="inlineStr">
        <is>
          <t xml:space="preserve">CONCLUIDO	</t>
        </is>
      </c>
      <c r="D1181" t="n">
        <v>15.5186</v>
      </c>
      <c r="E1181" t="n">
        <v>6.44</v>
      </c>
      <c r="F1181" t="n">
        <v>4.13</v>
      </c>
      <c r="G1181" t="n">
        <v>49.53</v>
      </c>
      <c r="H1181" t="n">
        <v>0.96</v>
      </c>
      <c r="I1181" t="n">
        <v>5</v>
      </c>
      <c r="J1181" t="n">
        <v>142.34</v>
      </c>
      <c r="K1181" t="n">
        <v>46.47</v>
      </c>
      <c r="L1181" t="n">
        <v>7.75</v>
      </c>
      <c r="M1181" t="n">
        <v>1</v>
      </c>
      <c r="N1181" t="n">
        <v>23.12</v>
      </c>
      <c r="O1181" t="n">
        <v>17788.92</v>
      </c>
      <c r="P1181" t="n">
        <v>35.39</v>
      </c>
      <c r="Q1181" t="n">
        <v>203.62</v>
      </c>
      <c r="R1181" t="n">
        <v>16.65</v>
      </c>
      <c r="S1181" t="n">
        <v>13.05</v>
      </c>
      <c r="T1181" t="n">
        <v>1505.49</v>
      </c>
      <c r="U1181" t="n">
        <v>0.78</v>
      </c>
      <c r="V1181" t="n">
        <v>0.91</v>
      </c>
      <c r="W1181" t="n">
        <v>0.07000000000000001</v>
      </c>
      <c r="X1181" t="n">
        <v>0.09</v>
      </c>
      <c r="Y1181" t="n">
        <v>1</v>
      </c>
      <c r="Z1181" t="n">
        <v>10</v>
      </c>
    </row>
    <row r="1182">
      <c r="A1182" t="n">
        <v>28</v>
      </c>
      <c r="B1182" t="n">
        <v>65</v>
      </c>
      <c r="C1182" t="inlineStr">
        <is>
          <t xml:space="preserve">CONCLUIDO	</t>
        </is>
      </c>
      <c r="D1182" t="n">
        <v>15.5213</v>
      </c>
      <c r="E1182" t="n">
        <v>6.44</v>
      </c>
      <c r="F1182" t="n">
        <v>4.13</v>
      </c>
      <c r="G1182" t="n">
        <v>49.52</v>
      </c>
      <c r="H1182" t="n">
        <v>0.99</v>
      </c>
      <c r="I1182" t="n">
        <v>5</v>
      </c>
      <c r="J1182" t="n">
        <v>142.68</v>
      </c>
      <c r="K1182" t="n">
        <v>46.47</v>
      </c>
      <c r="L1182" t="n">
        <v>8</v>
      </c>
      <c r="M1182" t="n">
        <v>1</v>
      </c>
      <c r="N1182" t="n">
        <v>23.21</v>
      </c>
      <c r="O1182" t="n">
        <v>17831.04</v>
      </c>
      <c r="P1182" t="n">
        <v>35.17</v>
      </c>
      <c r="Q1182" t="n">
        <v>203.62</v>
      </c>
      <c r="R1182" t="n">
        <v>16.65</v>
      </c>
      <c r="S1182" t="n">
        <v>13.05</v>
      </c>
      <c r="T1182" t="n">
        <v>1504.4</v>
      </c>
      <c r="U1182" t="n">
        <v>0.78</v>
      </c>
      <c r="V1182" t="n">
        <v>0.91</v>
      </c>
      <c r="W1182" t="n">
        <v>0.06</v>
      </c>
      <c r="X1182" t="n">
        <v>0.09</v>
      </c>
      <c r="Y1182" t="n">
        <v>1</v>
      </c>
      <c r="Z1182" t="n">
        <v>10</v>
      </c>
    </row>
    <row r="1183">
      <c r="A1183" t="n">
        <v>29</v>
      </c>
      <c r="B1183" t="n">
        <v>65</v>
      </c>
      <c r="C1183" t="inlineStr">
        <is>
          <t xml:space="preserve">CONCLUIDO	</t>
        </is>
      </c>
      <c r="D1183" t="n">
        <v>15.5119</v>
      </c>
      <c r="E1183" t="n">
        <v>6.45</v>
      </c>
      <c r="F1183" t="n">
        <v>4.13</v>
      </c>
      <c r="G1183" t="n">
        <v>49.56</v>
      </c>
      <c r="H1183" t="n">
        <v>1.02</v>
      </c>
      <c r="I1183" t="n">
        <v>5</v>
      </c>
      <c r="J1183" t="n">
        <v>143.02</v>
      </c>
      <c r="K1183" t="n">
        <v>46.47</v>
      </c>
      <c r="L1183" t="n">
        <v>8.25</v>
      </c>
      <c r="M1183" t="n">
        <v>1</v>
      </c>
      <c r="N1183" t="n">
        <v>23.3</v>
      </c>
      <c r="O1183" t="n">
        <v>17873.19</v>
      </c>
      <c r="P1183" t="n">
        <v>35</v>
      </c>
      <c r="Q1183" t="n">
        <v>203.62</v>
      </c>
      <c r="R1183" t="n">
        <v>16.8</v>
      </c>
      <c r="S1183" t="n">
        <v>13.05</v>
      </c>
      <c r="T1183" t="n">
        <v>1579.46</v>
      </c>
      <c r="U1183" t="n">
        <v>0.78</v>
      </c>
      <c r="V1183" t="n">
        <v>0.9</v>
      </c>
      <c r="W1183" t="n">
        <v>0.06</v>
      </c>
      <c r="X1183" t="n">
        <v>0.09</v>
      </c>
      <c r="Y1183" t="n">
        <v>1</v>
      </c>
      <c r="Z1183" t="n">
        <v>10</v>
      </c>
    </row>
    <row r="1184">
      <c r="A1184" t="n">
        <v>30</v>
      </c>
      <c r="B1184" t="n">
        <v>65</v>
      </c>
      <c r="C1184" t="inlineStr">
        <is>
          <t xml:space="preserve">CONCLUIDO	</t>
        </is>
      </c>
      <c r="D1184" t="n">
        <v>15.5025</v>
      </c>
      <c r="E1184" t="n">
        <v>6.45</v>
      </c>
      <c r="F1184" t="n">
        <v>4.13</v>
      </c>
      <c r="G1184" t="n">
        <v>49.61</v>
      </c>
      <c r="H1184" t="n">
        <v>1.05</v>
      </c>
      <c r="I1184" t="n">
        <v>5</v>
      </c>
      <c r="J1184" t="n">
        <v>143.36</v>
      </c>
      <c r="K1184" t="n">
        <v>46.47</v>
      </c>
      <c r="L1184" t="n">
        <v>8.5</v>
      </c>
      <c r="M1184" t="n">
        <v>0</v>
      </c>
      <c r="N1184" t="n">
        <v>23.4</v>
      </c>
      <c r="O1184" t="n">
        <v>17915.37</v>
      </c>
      <c r="P1184" t="n">
        <v>35.01</v>
      </c>
      <c r="Q1184" t="n">
        <v>203.62</v>
      </c>
      <c r="R1184" t="n">
        <v>16.88</v>
      </c>
      <c r="S1184" t="n">
        <v>13.05</v>
      </c>
      <c r="T1184" t="n">
        <v>1620.75</v>
      </c>
      <c r="U1184" t="n">
        <v>0.77</v>
      </c>
      <c r="V1184" t="n">
        <v>0.9</v>
      </c>
      <c r="W1184" t="n">
        <v>0.07000000000000001</v>
      </c>
      <c r="X1184" t="n">
        <v>0.09</v>
      </c>
      <c r="Y1184" t="n">
        <v>1</v>
      </c>
      <c r="Z1184" t="n">
        <v>10</v>
      </c>
    </row>
    <row r="1185">
      <c r="A1185" t="n">
        <v>0</v>
      </c>
      <c r="B1185" t="n">
        <v>130</v>
      </c>
      <c r="C1185" t="inlineStr">
        <is>
          <t xml:space="preserve">CONCLUIDO	</t>
        </is>
      </c>
      <c r="D1185" t="n">
        <v>8.8637</v>
      </c>
      <c r="E1185" t="n">
        <v>11.28</v>
      </c>
      <c r="F1185" t="n">
        <v>5.35</v>
      </c>
      <c r="G1185" t="n">
        <v>5.01</v>
      </c>
      <c r="H1185" t="n">
        <v>0.07000000000000001</v>
      </c>
      <c r="I1185" t="n">
        <v>64</v>
      </c>
      <c r="J1185" t="n">
        <v>252.85</v>
      </c>
      <c r="K1185" t="n">
        <v>59.19</v>
      </c>
      <c r="L1185" t="n">
        <v>1</v>
      </c>
      <c r="M1185" t="n">
        <v>62</v>
      </c>
      <c r="N1185" t="n">
        <v>62.65</v>
      </c>
      <c r="O1185" t="n">
        <v>31418.63</v>
      </c>
      <c r="P1185" t="n">
        <v>87.43000000000001</v>
      </c>
      <c r="Q1185" t="n">
        <v>203.65</v>
      </c>
      <c r="R1185" t="n">
        <v>54.98</v>
      </c>
      <c r="S1185" t="n">
        <v>13.05</v>
      </c>
      <c r="T1185" t="n">
        <v>20374.25</v>
      </c>
      <c r="U1185" t="n">
        <v>0.24</v>
      </c>
      <c r="V1185" t="n">
        <v>0.7</v>
      </c>
      <c r="W1185" t="n">
        <v>0.15</v>
      </c>
      <c r="X1185" t="n">
        <v>1.31</v>
      </c>
      <c r="Y1185" t="n">
        <v>1</v>
      </c>
      <c r="Z1185" t="n">
        <v>10</v>
      </c>
    </row>
    <row r="1186">
      <c r="A1186" t="n">
        <v>1</v>
      </c>
      <c r="B1186" t="n">
        <v>130</v>
      </c>
      <c r="C1186" t="inlineStr">
        <is>
          <t xml:space="preserve">CONCLUIDO	</t>
        </is>
      </c>
      <c r="D1186" t="n">
        <v>9.844099999999999</v>
      </c>
      <c r="E1186" t="n">
        <v>10.16</v>
      </c>
      <c r="F1186" t="n">
        <v>5.01</v>
      </c>
      <c r="G1186" t="n">
        <v>6.26</v>
      </c>
      <c r="H1186" t="n">
        <v>0.09</v>
      </c>
      <c r="I1186" t="n">
        <v>48</v>
      </c>
      <c r="J1186" t="n">
        <v>253.3</v>
      </c>
      <c r="K1186" t="n">
        <v>59.19</v>
      </c>
      <c r="L1186" t="n">
        <v>1.25</v>
      </c>
      <c r="M1186" t="n">
        <v>46</v>
      </c>
      <c r="N1186" t="n">
        <v>62.86</v>
      </c>
      <c r="O1186" t="n">
        <v>31474.5</v>
      </c>
      <c r="P1186" t="n">
        <v>81.69</v>
      </c>
      <c r="Q1186" t="n">
        <v>203.61</v>
      </c>
      <c r="R1186" t="n">
        <v>44.18</v>
      </c>
      <c r="S1186" t="n">
        <v>13.05</v>
      </c>
      <c r="T1186" t="n">
        <v>15054.91</v>
      </c>
      <c r="U1186" t="n">
        <v>0.3</v>
      </c>
      <c r="V1186" t="n">
        <v>0.75</v>
      </c>
      <c r="W1186" t="n">
        <v>0.13</v>
      </c>
      <c r="X1186" t="n">
        <v>0.97</v>
      </c>
      <c r="Y1186" t="n">
        <v>1</v>
      </c>
      <c r="Z1186" t="n">
        <v>10</v>
      </c>
    </row>
    <row r="1187">
      <c r="A1187" t="n">
        <v>2</v>
      </c>
      <c r="B1187" t="n">
        <v>130</v>
      </c>
      <c r="C1187" t="inlineStr">
        <is>
          <t xml:space="preserve">CONCLUIDO	</t>
        </is>
      </c>
      <c r="D1187" t="n">
        <v>10.4956</v>
      </c>
      <c r="E1187" t="n">
        <v>9.529999999999999</v>
      </c>
      <c r="F1187" t="n">
        <v>4.82</v>
      </c>
      <c r="G1187" t="n">
        <v>7.41</v>
      </c>
      <c r="H1187" t="n">
        <v>0.11</v>
      </c>
      <c r="I1187" t="n">
        <v>39</v>
      </c>
      <c r="J1187" t="n">
        <v>253.75</v>
      </c>
      <c r="K1187" t="n">
        <v>59.19</v>
      </c>
      <c r="L1187" t="n">
        <v>1.5</v>
      </c>
      <c r="M1187" t="n">
        <v>37</v>
      </c>
      <c r="N1187" t="n">
        <v>63.06</v>
      </c>
      <c r="O1187" t="n">
        <v>31530.44</v>
      </c>
      <c r="P1187" t="n">
        <v>78.42</v>
      </c>
      <c r="Q1187" t="n">
        <v>203.6</v>
      </c>
      <c r="R1187" t="n">
        <v>38.25</v>
      </c>
      <c r="S1187" t="n">
        <v>13.05</v>
      </c>
      <c r="T1187" t="n">
        <v>12134.11</v>
      </c>
      <c r="U1187" t="n">
        <v>0.34</v>
      </c>
      <c r="V1187" t="n">
        <v>0.78</v>
      </c>
      <c r="W1187" t="n">
        <v>0.12</v>
      </c>
      <c r="X1187" t="n">
        <v>0.78</v>
      </c>
      <c r="Y1187" t="n">
        <v>1</v>
      </c>
      <c r="Z1187" t="n">
        <v>10</v>
      </c>
    </row>
    <row r="1188">
      <c r="A1188" t="n">
        <v>3</v>
      </c>
      <c r="B1188" t="n">
        <v>130</v>
      </c>
      <c r="C1188" t="inlineStr">
        <is>
          <t xml:space="preserve">CONCLUIDO	</t>
        </is>
      </c>
      <c r="D1188" t="n">
        <v>10.9729</v>
      </c>
      <c r="E1188" t="n">
        <v>9.109999999999999</v>
      </c>
      <c r="F1188" t="n">
        <v>4.7</v>
      </c>
      <c r="G1188" t="n">
        <v>8.539999999999999</v>
      </c>
      <c r="H1188" t="n">
        <v>0.12</v>
      </c>
      <c r="I1188" t="n">
        <v>33</v>
      </c>
      <c r="J1188" t="n">
        <v>254.21</v>
      </c>
      <c r="K1188" t="n">
        <v>59.19</v>
      </c>
      <c r="L1188" t="n">
        <v>1.75</v>
      </c>
      <c r="M1188" t="n">
        <v>31</v>
      </c>
      <c r="N1188" t="n">
        <v>63.26</v>
      </c>
      <c r="O1188" t="n">
        <v>31586.46</v>
      </c>
      <c r="P1188" t="n">
        <v>76.29000000000001</v>
      </c>
      <c r="Q1188" t="n">
        <v>203.61</v>
      </c>
      <c r="R1188" t="n">
        <v>34.41</v>
      </c>
      <c r="S1188" t="n">
        <v>13.05</v>
      </c>
      <c r="T1188" t="n">
        <v>10246.13</v>
      </c>
      <c r="U1188" t="n">
        <v>0.38</v>
      </c>
      <c r="V1188" t="n">
        <v>0.8</v>
      </c>
      <c r="W1188" t="n">
        <v>0.11</v>
      </c>
      <c r="X1188" t="n">
        <v>0.65</v>
      </c>
      <c r="Y1188" t="n">
        <v>1</v>
      </c>
      <c r="Z1188" t="n">
        <v>10</v>
      </c>
    </row>
    <row r="1189">
      <c r="A1189" t="n">
        <v>4</v>
      </c>
      <c r="B1189" t="n">
        <v>130</v>
      </c>
      <c r="C1189" t="inlineStr">
        <is>
          <t xml:space="preserve">CONCLUIDO	</t>
        </is>
      </c>
      <c r="D1189" t="n">
        <v>11.4188</v>
      </c>
      <c r="E1189" t="n">
        <v>8.76</v>
      </c>
      <c r="F1189" t="n">
        <v>4.58</v>
      </c>
      <c r="G1189" t="n">
        <v>9.82</v>
      </c>
      <c r="H1189" t="n">
        <v>0.14</v>
      </c>
      <c r="I1189" t="n">
        <v>28</v>
      </c>
      <c r="J1189" t="n">
        <v>254.66</v>
      </c>
      <c r="K1189" t="n">
        <v>59.19</v>
      </c>
      <c r="L1189" t="n">
        <v>2</v>
      </c>
      <c r="M1189" t="n">
        <v>26</v>
      </c>
      <c r="N1189" t="n">
        <v>63.47</v>
      </c>
      <c r="O1189" t="n">
        <v>31642.55</v>
      </c>
      <c r="P1189" t="n">
        <v>74.36</v>
      </c>
      <c r="Q1189" t="n">
        <v>203.59</v>
      </c>
      <c r="R1189" t="n">
        <v>30.93</v>
      </c>
      <c r="S1189" t="n">
        <v>13.05</v>
      </c>
      <c r="T1189" t="n">
        <v>8531.440000000001</v>
      </c>
      <c r="U1189" t="n">
        <v>0.42</v>
      </c>
      <c r="V1189" t="n">
        <v>0.82</v>
      </c>
      <c r="W1189" t="n">
        <v>0.1</v>
      </c>
      <c r="X1189" t="n">
        <v>0.54</v>
      </c>
      <c r="Y1189" t="n">
        <v>1</v>
      </c>
      <c r="Z1189" t="n">
        <v>10</v>
      </c>
    </row>
    <row r="1190">
      <c r="A1190" t="n">
        <v>5</v>
      </c>
      <c r="B1190" t="n">
        <v>130</v>
      </c>
      <c r="C1190" t="inlineStr">
        <is>
          <t xml:space="preserve">CONCLUIDO	</t>
        </is>
      </c>
      <c r="D1190" t="n">
        <v>11.6929</v>
      </c>
      <c r="E1190" t="n">
        <v>8.550000000000001</v>
      </c>
      <c r="F1190" t="n">
        <v>4.53</v>
      </c>
      <c r="G1190" t="n">
        <v>10.86</v>
      </c>
      <c r="H1190" t="n">
        <v>0.16</v>
      </c>
      <c r="I1190" t="n">
        <v>25</v>
      </c>
      <c r="J1190" t="n">
        <v>255.12</v>
      </c>
      <c r="K1190" t="n">
        <v>59.19</v>
      </c>
      <c r="L1190" t="n">
        <v>2.25</v>
      </c>
      <c r="M1190" t="n">
        <v>23</v>
      </c>
      <c r="N1190" t="n">
        <v>63.67</v>
      </c>
      <c r="O1190" t="n">
        <v>31698.72</v>
      </c>
      <c r="P1190" t="n">
        <v>73.2</v>
      </c>
      <c r="Q1190" t="n">
        <v>203.56</v>
      </c>
      <c r="R1190" t="n">
        <v>29.14</v>
      </c>
      <c r="S1190" t="n">
        <v>13.05</v>
      </c>
      <c r="T1190" t="n">
        <v>7651.99</v>
      </c>
      <c r="U1190" t="n">
        <v>0.45</v>
      </c>
      <c r="V1190" t="n">
        <v>0.83</v>
      </c>
      <c r="W1190" t="n">
        <v>0.09</v>
      </c>
      <c r="X1190" t="n">
        <v>0.48</v>
      </c>
      <c r="Y1190" t="n">
        <v>1</v>
      </c>
      <c r="Z1190" t="n">
        <v>10</v>
      </c>
    </row>
    <row r="1191">
      <c r="A1191" t="n">
        <v>6</v>
      </c>
      <c r="B1191" t="n">
        <v>130</v>
      </c>
      <c r="C1191" t="inlineStr">
        <is>
          <t xml:space="preserve">CONCLUIDO	</t>
        </is>
      </c>
      <c r="D1191" t="n">
        <v>11.9916</v>
      </c>
      <c r="E1191" t="n">
        <v>8.34</v>
      </c>
      <c r="F1191" t="n">
        <v>4.46</v>
      </c>
      <c r="G1191" t="n">
        <v>12.16</v>
      </c>
      <c r="H1191" t="n">
        <v>0.17</v>
      </c>
      <c r="I1191" t="n">
        <v>22</v>
      </c>
      <c r="J1191" t="n">
        <v>255.57</v>
      </c>
      <c r="K1191" t="n">
        <v>59.19</v>
      </c>
      <c r="L1191" t="n">
        <v>2.5</v>
      </c>
      <c r="M1191" t="n">
        <v>20</v>
      </c>
      <c r="N1191" t="n">
        <v>63.88</v>
      </c>
      <c r="O1191" t="n">
        <v>31754.97</v>
      </c>
      <c r="P1191" t="n">
        <v>72.09</v>
      </c>
      <c r="Q1191" t="n">
        <v>203.61</v>
      </c>
      <c r="R1191" t="n">
        <v>26.95</v>
      </c>
      <c r="S1191" t="n">
        <v>13.05</v>
      </c>
      <c r="T1191" t="n">
        <v>6567.58</v>
      </c>
      <c r="U1191" t="n">
        <v>0.48</v>
      </c>
      <c r="V1191" t="n">
        <v>0.84</v>
      </c>
      <c r="W1191" t="n">
        <v>0.09</v>
      </c>
      <c r="X1191" t="n">
        <v>0.42</v>
      </c>
      <c r="Y1191" t="n">
        <v>1</v>
      </c>
      <c r="Z1191" t="n">
        <v>10</v>
      </c>
    </row>
    <row r="1192">
      <c r="A1192" t="n">
        <v>7</v>
      </c>
      <c r="B1192" t="n">
        <v>130</v>
      </c>
      <c r="C1192" t="inlineStr">
        <is>
          <t xml:space="preserve">CONCLUIDO	</t>
        </is>
      </c>
      <c r="D1192" t="n">
        <v>12.2545</v>
      </c>
      <c r="E1192" t="n">
        <v>8.16</v>
      </c>
      <c r="F1192" t="n">
        <v>4.38</v>
      </c>
      <c r="G1192" t="n">
        <v>13.13</v>
      </c>
      <c r="H1192" t="n">
        <v>0.19</v>
      </c>
      <c r="I1192" t="n">
        <v>20</v>
      </c>
      <c r="J1192" t="n">
        <v>256.03</v>
      </c>
      <c r="K1192" t="n">
        <v>59.19</v>
      </c>
      <c r="L1192" t="n">
        <v>2.75</v>
      </c>
      <c r="M1192" t="n">
        <v>18</v>
      </c>
      <c r="N1192" t="n">
        <v>64.09</v>
      </c>
      <c r="O1192" t="n">
        <v>31811.29</v>
      </c>
      <c r="P1192" t="n">
        <v>70.61</v>
      </c>
      <c r="Q1192" t="n">
        <v>203.6</v>
      </c>
      <c r="R1192" t="n">
        <v>24.24</v>
      </c>
      <c r="S1192" t="n">
        <v>13.05</v>
      </c>
      <c r="T1192" t="n">
        <v>5223.04</v>
      </c>
      <c r="U1192" t="n">
        <v>0.54</v>
      </c>
      <c r="V1192" t="n">
        <v>0.85</v>
      </c>
      <c r="W1192" t="n">
        <v>0.09</v>
      </c>
      <c r="X1192" t="n">
        <v>0.34</v>
      </c>
      <c r="Y1192" t="n">
        <v>1</v>
      </c>
      <c r="Z1192" t="n">
        <v>10</v>
      </c>
    </row>
    <row r="1193">
      <c r="A1193" t="n">
        <v>8</v>
      </c>
      <c r="B1193" t="n">
        <v>130</v>
      </c>
      <c r="C1193" t="inlineStr">
        <is>
          <t xml:space="preserve">CONCLUIDO	</t>
        </is>
      </c>
      <c r="D1193" t="n">
        <v>12.4172</v>
      </c>
      <c r="E1193" t="n">
        <v>8.050000000000001</v>
      </c>
      <c r="F1193" t="n">
        <v>4.37</v>
      </c>
      <c r="G1193" t="n">
        <v>14.56</v>
      </c>
      <c r="H1193" t="n">
        <v>0.21</v>
      </c>
      <c r="I1193" t="n">
        <v>18</v>
      </c>
      <c r="J1193" t="n">
        <v>256.49</v>
      </c>
      <c r="K1193" t="n">
        <v>59.19</v>
      </c>
      <c r="L1193" t="n">
        <v>3</v>
      </c>
      <c r="M1193" t="n">
        <v>16</v>
      </c>
      <c r="N1193" t="n">
        <v>64.29000000000001</v>
      </c>
      <c r="O1193" t="n">
        <v>31867.69</v>
      </c>
      <c r="P1193" t="n">
        <v>70.29000000000001</v>
      </c>
      <c r="Q1193" t="n">
        <v>203.59</v>
      </c>
      <c r="R1193" t="n">
        <v>24.51</v>
      </c>
      <c r="S1193" t="n">
        <v>13.05</v>
      </c>
      <c r="T1193" t="n">
        <v>5370.31</v>
      </c>
      <c r="U1193" t="n">
        <v>0.53</v>
      </c>
      <c r="V1193" t="n">
        <v>0.86</v>
      </c>
      <c r="W1193" t="n">
        <v>0.07000000000000001</v>
      </c>
      <c r="X1193" t="n">
        <v>0.33</v>
      </c>
      <c r="Y1193" t="n">
        <v>1</v>
      </c>
      <c r="Z1193" t="n">
        <v>10</v>
      </c>
    </row>
    <row r="1194">
      <c r="A1194" t="n">
        <v>9</v>
      </c>
      <c r="B1194" t="n">
        <v>130</v>
      </c>
      <c r="C1194" t="inlineStr">
        <is>
          <t xml:space="preserve">CONCLUIDO	</t>
        </is>
      </c>
      <c r="D1194" t="n">
        <v>12.4706</v>
      </c>
      <c r="E1194" t="n">
        <v>8.02</v>
      </c>
      <c r="F1194" t="n">
        <v>4.38</v>
      </c>
      <c r="G1194" t="n">
        <v>15.47</v>
      </c>
      <c r="H1194" t="n">
        <v>0.23</v>
      </c>
      <c r="I1194" t="n">
        <v>17</v>
      </c>
      <c r="J1194" t="n">
        <v>256.95</v>
      </c>
      <c r="K1194" t="n">
        <v>59.19</v>
      </c>
      <c r="L1194" t="n">
        <v>3.25</v>
      </c>
      <c r="M1194" t="n">
        <v>15</v>
      </c>
      <c r="N1194" t="n">
        <v>64.5</v>
      </c>
      <c r="O1194" t="n">
        <v>31924.29</v>
      </c>
      <c r="P1194" t="n">
        <v>70.44</v>
      </c>
      <c r="Q1194" t="n">
        <v>203.63</v>
      </c>
      <c r="R1194" t="n">
        <v>24.94</v>
      </c>
      <c r="S1194" t="n">
        <v>13.05</v>
      </c>
      <c r="T1194" t="n">
        <v>5589.33</v>
      </c>
      <c r="U1194" t="n">
        <v>0.52</v>
      </c>
      <c r="V1194" t="n">
        <v>0.85</v>
      </c>
      <c r="W1194" t="n">
        <v>0.08</v>
      </c>
      <c r="X1194" t="n">
        <v>0.34</v>
      </c>
      <c r="Y1194" t="n">
        <v>1</v>
      </c>
      <c r="Z1194" t="n">
        <v>10</v>
      </c>
    </row>
    <row r="1195">
      <c r="A1195" t="n">
        <v>10</v>
      </c>
      <c r="B1195" t="n">
        <v>130</v>
      </c>
      <c r="C1195" t="inlineStr">
        <is>
          <t xml:space="preserve">CONCLUIDO	</t>
        </is>
      </c>
      <c r="D1195" t="n">
        <v>12.5848</v>
      </c>
      <c r="E1195" t="n">
        <v>7.95</v>
      </c>
      <c r="F1195" t="n">
        <v>4.36</v>
      </c>
      <c r="G1195" t="n">
        <v>16.35</v>
      </c>
      <c r="H1195" t="n">
        <v>0.24</v>
      </c>
      <c r="I1195" t="n">
        <v>16</v>
      </c>
      <c r="J1195" t="n">
        <v>257.41</v>
      </c>
      <c r="K1195" t="n">
        <v>59.19</v>
      </c>
      <c r="L1195" t="n">
        <v>3.5</v>
      </c>
      <c r="M1195" t="n">
        <v>14</v>
      </c>
      <c r="N1195" t="n">
        <v>64.70999999999999</v>
      </c>
      <c r="O1195" t="n">
        <v>31980.84</v>
      </c>
      <c r="P1195" t="n">
        <v>69.92</v>
      </c>
      <c r="Q1195" t="n">
        <v>203.64</v>
      </c>
      <c r="R1195" t="n">
        <v>24.03</v>
      </c>
      <c r="S1195" t="n">
        <v>13.05</v>
      </c>
      <c r="T1195" t="n">
        <v>5138.98</v>
      </c>
      <c r="U1195" t="n">
        <v>0.54</v>
      </c>
      <c r="V1195" t="n">
        <v>0.86</v>
      </c>
      <c r="W1195" t="n">
        <v>0.08</v>
      </c>
      <c r="X1195" t="n">
        <v>0.32</v>
      </c>
      <c r="Y1195" t="n">
        <v>1</v>
      </c>
      <c r="Z1195" t="n">
        <v>10</v>
      </c>
    </row>
    <row r="1196">
      <c r="A1196" t="n">
        <v>11</v>
      </c>
      <c r="B1196" t="n">
        <v>130</v>
      </c>
      <c r="C1196" t="inlineStr">
        <is>
          <t xml:space="preserve">CONCLUIDO	</t>
        </is>
      </c>
      <c r="D1196" t="n">
        <v>12.7051</v>
      </c>
      <c r="E1196" t="n">
        <v>7.87</v>
      </c>
      <c r="F1196" t="n">
        <v>4.33</v>
      </c>
      <c r="G1196" t="n">
        <v>17.33</v>
      </c>
      <c r="H1196" t="n">
        <v>0.26</v>
      </c>
      <c r="I1196" t="n">
        <v>15</v>
      </c>
      <c r="J1196" t="n">
        <v>257.86</v>
      </c>
      <c r="K1196" t="n">
        <v>59.19</v>
      </c>
      <c r="L1196" t="n">
        <v>3.75</v>
      </c>
      <c r="M1196" t="n">
        <v>13</v>
      </c>
      <c r="N1196" t="n">
        <v>64.92</v>
      </c>
      <c r="O1196" t="n">
        <v>32037.48</v>
      </c>
      <c r="P1196" t="n">
        <v>69.42</v>
      </c>
      <c r="Q1196" t="n">
        <v>203.56</v>
      </c>
      <c r="R1196" t="n">
        <v>23.14</v>
      </c>
      <c r="S1196" t="n">
        <v>13.05</v>
      </c>
      <c r="T1196" t="n">
        <v>4699.88</v>
      </c>
      <c r="U1196" t="n">
        <v>0.5600000000000001</v>
      </c>
      <c r="V1196" t="n">
        <v>0.86</v>
      </c>
      <c r="W1196" t="n">
        <v>0.08</v>
      </c>
      <c r="X1196" t="n">
        <v>0.29</v>
      </c>
      <c r="Y1196" t="n">
        <v>1</v>
      </c>
      <c r="Z1196" t="n">
        <v>10</v>
      </c>
    </row>
    <row r="1197">
      <c r="A1197" t="n">
        <v>12</v>
      </c>
      <c r="B1197" t="n">
        <v>130</v>
      </c>
      <c r="C1197" t="inlineStr">
        <is>
          <t xml:space="preserve">CONCLUIDO	</t>
        </is>
      </c>
      <c r="D1197" t="n">
        <v>12.8242</v>
      </c>
      <c r="E1197" t="n">
        <v>7.8</v>
      </c>
      <c r="F1197" t="n">
        <v>4.31</v>
      </c>
      <c r="G1197" t="n">
        <v>18.46</v>
      </c>
      <c r="H1197" t="n">
        <v>0.28</v>
      </c>
      <c r="I1197" t="n">
        <v>14</v>
      </c>
      <c r="J1197" t="n">
        <v>258.32</v>
      </c>
      <c r="K1197" t="n">
        <v>59.19</v>
      </c>
      <c r="L1197" t="n">
        <v>4</v>
      </c>
      <c r="M1197" t="n">
        <v>12</v>
      </c>
      <c r="N1197" t="n">
        <v>65.13</v>
      </c>
      <c r="O1197" t="n">
        <v>32094.19</v>
      </c>
      <c r="P1197" t="n">
        <v>68.94</v>
      </c>
      <c r="Q1197" t="n">
        <v>203.57</v>
      </c>
      <c r="R1197" t="n">
        <v>22.4</v>
      </c>
      <c r="S1197" t="n">
        <v>13.05</v>
      </c>
      <c r="T1197" t="n">
        <v>4336.47</v>
      </c>
      <c r="U1197" t="n">
        <v>0.58</v>
      </c>
      <c r="V1197" t="n">
        <v>0.87</v>
      </c>
      <c r="W1197" t="n">
        <v>0.08</v>
      </c>
      <c r="X1197" t="n">
        <v>0.27</v>
      </c>
      <c r="Y1197" t="n">
        <v>1</v>
      </c>
      <c r="Z1197" t="n">
        <v>10</v>
      </c>
    </row>
    <row r="1198">
      <c r="A1198" t="n">
        <v>13</v>
      </c>
      <c r="B1198" t="n">
        <v>130</v>
      </c>
      <c r="C1198" t="inlineStr">
        <is>
          <t xml:space="preserve">CONCLUIDO	</t>
        </is>
      </c>
      <c r="D1198" t="n">
        <v>12.9301</v>
      </c>
      <c r="E1198" t="n">
        <v>7.73</v>
      </c>
      <c r="F1198" t="n">
        <v>4.29</v>
      </c>
      <c r="G1198" t="n">
        <v>19.82</v>
      </c>
      <c r="H1198" t="n">
        <v>0.29</v>
      </c>
      <c r="I1198" t="n">
        <v>13</v>
      </c>
      <c r="J1198" t="n">
        <v>258.78</v>
      </c>
      <c r="K1198" t="n">
        <v>59.19</v>
      </c>
      <c r="L1198" t="n">
        <v>4.25</v>
      </c>
      <c r="M1198" t="n">
        <v>11</v>
      </c>
      <c r="N1198" t="n">
        <v>65.34</v>
      </c>
      <c r="O1198" t="n">
        <v>32150.98</v>
      </c>
      <c r="P1198" t="n">
        <v>68.44</v>
      </c>
      <c r="Q1198" t="n">
        <v>203.56</v>
      </c>
      <c r="R1198" t="n">
        <v>21.94</v>
      </c>
      <c r="S1198" t="n">
        <v>13.05</v>
      </c>
      <c r="T1198" t="n">
        <v>4109.74</v>
      </c>
      <c r="U1198" t="n">
        <v>0.59</v>
      </c>
      <c r="V1198" t="n">
        <v>0.87</v>
      </c>
      <c r="W1198" t="n">
        <v>0.07000000000000001</v>
      </c>
      <c r="X1198" t="n">
        <v>0.25</v>
      </c>
      <c r="Y1198" t="n">
        <v>1</v>
      </c>
      <c r="Z1198" t="n">
        <v>10</v>
      </c>
    </row>
    <row r="1199">
      <c r="A1199" t="n">
        <v>14</v>
      </c>
      <c r="B1199" t="n">
        <v>130</v>
      </c>
      <c r="C1199" t="inlineStr">
        <is>
          <t xml:space="preserve">CONCLUIDO	</t>
        </is>
      </c>
      <c r="D1199" t="n">
        <v>13.0733</v>
      </c>
      <c r="E1199" t="n">
        <v>7.65</v>
      </c>
      <c r="F1199" t="n">
        <v>4.26</v>
      </c>
      <c r="G1199" t="n">
        <v>21.29</v>
      </c>
      <c r="H1199" t="n">
        <v>0.31</v>
      </c>
      <c r="I1199" t="n">
        <v>12</v>
      </c>
      <c r="J1199" t="n">
        <v>259.25</v>
      </c>
      <c r="K1199" t="n">
        <v>59.19</v>
      </c>
      <c r="L1199" t="n">
        <v>4.5</v>
      </c>
      <c r="M1199" t="n">
        <v>10</v>
      </c>
      <c r="N1199" t="n">
        <v>65.55</v>
      </c>
      <c r="O1199" t="n">
        <v>32207.85</v>
      </c>
      <c r="P1199" t="n">
        <v>67.81</v>
      </c>
      <c r="Q1199" t="n">
        <v>203.56</v>
      </c>
      <c r="R1199" t="n">
        <v>20.75</v>
      </c>
      <c r="S1199" t="n">
        <v>13.05</v>
      </c>
      <c r="T1199" t="n">
        <v>3521.74</v>
      </c>
      <c r="U1199" t="n">
        <v>0.63</v>
      </c>
      <c r="V1199" t="n">
        <v>0.88</v>
      </c>
      <c r="W1199" t="n">
        <v>0.07000000000000001</v>
      </c>
      <c r="X1199" t="n">
        <v>0.22</v>
      </c>
      <c r="Y1199" t="n">
        <v>1</v>
      </c>
      <c r="Z1199" t="n">
        <v>10</v>
      </c>
    </row>
    <row r="1200">
      <c r="A1200" t="n">
        <v>15</v>
      </c>
      <c r="B1200" t="n">
        <v>130</v>
      </c>
      <c r="C1200" t="inlineStr">
        <is>
          <t xml:space="preserve">CONCLUIDO	</t>
        </is>
      </c>
      <c r="D1200" t="n">
        <v>13.0653</v>
      </c>
      <c r="E1200" t="n">
        <v>7.65</v>
      </c>
      <c r="F1200" t="n">
        <v>4.26</v>
      </c>
      <c r="G1200" t="n">
        <v>21.31</v>
      </c>
      <c r="H1200" t="n">
        <v>0.33</v>
      </c>
      <c r="I1200" t="n">
        <v>12</v>
      </c>
      <c r="J1200" t="n">
        <v>259.71</v>
      </c>
      <c r="K1200" t="n">
        <v>59.19</v>
      </c>
      <c r="L1200" t="n">
        <v>4.75</v>
      </c>
      <c r="M1200" t="n">
        <v>10</v>
      </c>
      <c r="N1200" t="n">
        <v>65.76000000000001</v>
      </c>
      <c r="O1200" t="n">
        <v>32264.79</v>
      </c>
      <c r="P1200" t="n">
        <v>67.78</v>
      </c>
      <c r="Q1200" t="n">
        <v>203.56</v>
      </c>
      <c r="R1200" t="n">
        <v>21.05</v>
      </c>
      <c r="S1200" t="n">
        <v>13.05</v>
      </c>
      <c r="T1200" t="n">
        <v>3671.39</v>
      </c>
      <c r="U1200" t="n">
        <v>0.62</v>
      </c>
      <c r="V1200" t="n">
        <v>0.88</v>
      </c>
      <c r="W1200" t="n">
        <v>0.07000000000000001</v>
      </c>
      <c r="X1200" t="n">
        <v>0.22</v>
      </c>
      <c r="Y1200" t="n">
        <v>1</v>
      </c>
      <c r="Z1200" t="n">
        <v>10</v>
      </c>
    </row>
    <row r="1201">
      <c r="A1201" t="n">
        <v>16</v>
      </c>
      <c r="B1201" t="n">
        <v>130</v>
      </c>
      <c r="C1201" t="inlineStr">
        <is>
          <t xml:space="preserve">CONCLUIDO	</t>
        </is>
      </c>
      <c r="D1201" t="n">
        <v>13.1907</v>
      </c>
      <c r="E1201" t="n">
        <v>7.58</v>
      </c>
      <c r="F1201" t="n">
        <v>4.24</v>
      </c>
      <c r="G1201" t="n">
        <v>23.12</v>
      </c>
      <c r="H1201" t="n">
        <v>0.34</v>
      </c>
      <c r="I1201" t="n">
        <v>11</v>
      </c>
      <c r="J1201" t="n">
        <v>260.17</v>
      </c>
      <c r="K1201" t="n">
        <v>59.19</v>
      </c>
      <c r="L1201" t="n">
        <v>5</v>
      </c>
      <c r="M1201" t="n">
        <v>9</v>
      </c>
      <c r="N1201" t="n">
        <v>65.98</v>
      </c>
      <c r="O1201" t="n">
        <v>32321.82</v>
      </c>
      <c r="P1201" t="n">
        <v>67.23</v>
      </c>
      <c r="Q1201" t="n">
        <v>203.57</v>
      </c>
      <c r="R1201" t="n">
        <v>20.12</v>
      </c>
      <c r="S1201" t="n">
        <v>13.05</v>
      </c>
      <c r="T1201" t="n">
        <v>3211.77</v>
      </c>
      <c r="U1201" t="n">
        <v>0.65</v>
      </c>
      <c r="V1201" t="n">
        <v>0.88</v>
      </c>
      <c r="W1201" t="n">
        <v>0.07000000000000001</v>
      </c>
      <c r="X1201" t="n">
        <v>0.2</v>
      </c>
      <c r="Y1201" t="n">
        <v>1</v>
      </c>
      <c r="Z1201" t="n">
        <v>10</v>
      </c>
    </row>
    <row r="1202">
      <c r="A1202" t="n">
        <v>17</v>
      </c>
      <c r="B1202" t="n">
        <v>130</v>
      </c>
      <c r="C1202" t="inlineStr">
        <is>
          <t xml:space="preserve">CONCLUIDO	</t>
        </is>
      </c>
      <c r="D1202" t="n">
        <v>13.2018</v>
      </c>
      <c r="E1202" t="n">
        <v>7.57</v>
      </c>
      <c r="F1202" t="n">
        <v>4.23</v>
      </c>
      <c r="G1202" t="n">
        <v>23.08</v>
      </c>
      <c r="H1202" t="n">
        <v>0.36</v>
      </c>
      <c r="I1202" t="n">
        <v>11</v>
      </c>
      <c r="J1202" t="n">
        <v>260.63</v>
      </c>
      <c r="K1202" t="n">
        <v>59.19</v>
      </c>
      <c r="L1202" t="n">
        <v>5.25</v>
      </c>
      <c r="M1202" t="n">
        <v>9</v>
      </c>
      <c r="N1202" t="n">
        <v>66.19</v>
      </c>
      <c r="O1202" t="n">
        <v>32378.93</v>
      </c>
      <c r="P1202" t="n">
        <v>67.09</v>
      </c>
      <c r="Q1202" t="n">
        <v>203.56</v>
      </c>
      <c r="R1202" t="n">
        <v>19.93</v>
      </c>
      <c r="S1202" t="n">
        <v>13.05</v>
      </c>
      <c r="T1202" t="n">
        <v>3117.08</v>
      </c>
      <c r="U1202" t="n">
        <v>0.65</v>
      </c>
      <c r="V1202" t="n">
        <v>0.88</v>
      </c>
      <c r="W1202" t="n">
        <v>0.07000000000000001</v>
      </c>
      <c r="X1202" t="n">
        <v>0.19</v>
      </c>
      <c r="Y1202" t="n">
        <v>1</v>
      </c>
      <c r="Z1202" t="n">
        <v>10</v>
      </c>
    </row>
    <row r="1203">
      <c r="A1203" t="n">
        <v>18</v>
      </c>
      <c r="B1203" t="n">
        <v>130</v>
      </c>
      <c r="C1203" t="inlineStr">
        <is>
          <t xml:space="preserve">CONCLUIDO	</t>
        </is>
      </c>
      <c r="D1203" t="n">
        <v>13.3884</v>
      </c>
      <c r="E1203" t="n">
        <v>7.47</v>
      </c>
      <c r="F1203" t="n">
        <v>4.18</v>
      </c>
      <c r="G1203" t="n">
        <v>25.05</v>
      </c>
      <c r="H1203" t="n">
        <v>0.37</v>
      </c>
      <c r="I1203" t="n">
        <v>10</v>
      </c>
      <c r="J1203" t="n">
        <v>261.1</v>
      </c>
      <c r="K1203" t="n">
        <v>59.19</v>
      </c>
      <c r="L1203" t="n">
        <v>5.5</v>
      </c>
      <c r="M1203" t="n">
        <v>8</v>
      </c>
      <c r="N1203" t="n">
        <v>66.40000000000001</v>
      </c>
      <c r="O1203" t="n">
        <v>32436.11</v>
      </c>
      <c r="P1203" t="n">
        <v>66.06</v>
      </c>
      <c r="Q1203" t="n">
        <v>203.59</v>
      </c>
      <c r="R1203" t="n">
        <v>18.07</v>
      </c>
      <c r="S1203" t="n">
        <v>13.05</v>
      </c>
      <c r="T1203" t="n">
        <v>2189.88</v>
      </c>
      <c r="U1203" t="n">
        <v>0.72</v>
      </c>
      <c r="V1203" t="n">
        <v>0.89</v>
      </c>
      <c r="W1203" t="n">
        <v>0.07000000000000001</v>
      </c>
      <c r="X1203" t="n">
        <v>0.13</v>
      </c>
      <c r="Y1203" t="n">
        <v>1</v>
      </c>
      <c r="Z1203" t="n">
        <v>10</v>
      </c>
    </row>
    <row r="1204">
      <c r="A1204" t="n">
        <v>19</v>
      </c>
      <c r="B1204" t="n">
        <v>130</v>
      </c>
      <c r="C1204" t="inlineStr">
        <is>
          <t xml:space="preserve">CONCLUIDO	</t>
        </is>
      </c>
      <c r="D1204" t="n">
        <v>13.2841</v>
      </c>
      <c r="E1204" t="n">
        <v>7.53</v>
      </c>
      <c r="F1204" t="n">
        <v>4.23</v>
      </c>
      <c r="G1204" t="n">
        <v>25.4</v>
      </c>
      <c r="H1204" t="n">
        <v>0.39</v>
      </c>
      <c r="I1204" t="n">
        <v>10</v>
      </c>
      <c r="J1204" t="n">
        <v>261.56</v>
      </c>
      <c r="K1204" t="n">
        <v>59.19</v>
      </c>
      <c r="L1204" t="n">
        <v>5.75</v>
      </c>
      <c r="M1204" t="n">
        <v>8</v>
      </c>
      <c r="N1204" t="n">
        <v>66.62</v>
      </c>
      <c r="O1204" t="n">
        <v>32493.38</v>
      </c>
      <c r="P1204" t="n">
        <v>66.84</v>
      </c>
      <c r="Q1204" t="n">
        <v>203.56</v>
      </c>
      <c r="R1204" t="n">
        <v>20.32</v>
      </c>
      <c r="S1204" t="n">
        <v>13.05</v>
      </c>
      <c r="T1204" t="n">
        <v>3317.01</v>
      </c>
      <c r="U1204" t="n">
        <v>0.64</v>
      </c>
      <c r="V1204" t="n">
        <v>0.88</v>
      </c>
      <c r="W1204" t="n">
        <v>0.07000000000000001</v>
      </c>
      <c r="X1204" t="n">
        <v>0.19</v>
      </c>
      <c r="Y1204" t="n">
        <v>1</v>
      </c>
      <c r="Z1204" t="n">
        <v>10</v>
      </c>
    </row>
    <row r="1205">
      <c r="A1205" t="n">
        <v>20</v>
      </c>
      <c r="B1205" t="n">
        <v>130</v>
      </c>
      <c r="C1205" t="inlineStr">
        <is>
          <t xml:space="preserve">CONCLUIDO	</t>
        </is>
      </c>
      <c r="D1205" t="n">
        <v>13.4348</v>
      </c>
      <c r="E1205" t="n">
        <v>7.44</v>
      </c>
      <c r="F1205" t="n">
        <v>4.2</v>
      </c>
      <c r="G1205" t="n">
        <v>27.99</v>
      </c>
      <c r="H1205" t="n">
        <v>0.41</v>
      </c>
      <c r="I1205" t="n">
        <v>9</v>
      </c>
      <c r="J1205" t="n">
        <v>262.03</v>
      </c>
      <c r="K1205" t="n">
        <v>59.19</v>
      </c>
      <c r="L1205" t="n">
        <v>6</v>
      </c>
      <c r="M1205" t="n">
        <v>7</v>
      </c>
      <c r="N1205" t="n">
        <v>66.83</v>
      </c>
      <c r="O1205" t="n">
        <v>32550.72</v>
      </c>
      <c r="P1205" t="n">
        <v>66.08</v>
      </c>
      <c r="Q1205" t="n">
        <v>203.56</v>
      </c>
      <c r="R1205" t="n">
        <v>19.01</v>
      </c>
      <c r="S1205" t="n">
        <v>13.05</v>
      </c>
      <c r="T1205" t="n">
        <v>2663.82</v>
      </c>
      <c r="U1205" t="n">
        <v>0.6899999999999999</v>
      </c>
      <c r="V1205" t="n">
        <v>0.89</v>
      </c>
      <c r="W1205" t="n">
        <v>0.07000000000000001</v>
      </c>
      <c r="X1205" t="n">
        <v>0.16</v>
      </c>
      <c r="Y1205" t="n">
        <v>1</v>
      </c>
      <c r="Z1205" t="n">
        <v>10</v>
      </c>
    </row>
    <row r="1206">
      <c r="A1206" t="n">
        <v>21</v>
      </c>
      <c r="B1206" t="n">
        <v>130</v>
      </c>
      <c r="C1206" t="inlineStr">
        <is>
          <t xml:space="preserve">CONCLUIDO	</t>
        </is>
      </c>
      <c r="D1206" t="n">
        <v>13.4163</v>
      </c>
      <c r="E1206" t="n">
        <v>7.45</v>
      </c>
      <c r="F1206" t="n">
        <v>4.21</v>
      </c>
      <c r="G1206" t="n">
        <v>28.06</v>
      </c>
      <c r="H1206" t="n">
        <v>0.42</v>
      </c>
      <c r="I1206" t="n">
        <v>9</v>
      </c>
      <c r="J1206" t="n">
        <v>262.49</v>
      </c>
      <c r="K1206" t="n">
        <v>59.19</v>
      </c>
      <c r="L1206" t="n">
        <v>6.25</v>
      </c>
      <c r="M1206" t="n">
        <v>7</v>
      </c>
      <c r="N1206" t="n">
        <v>67.05</v>
      </c>
      <c r="O1206" t="n">
        <v>32608.15</v>
      </c>
      <c r="P1206" t="n">
        <v>66.34999999999999</v>
      </c>
      <c r="Q1206" t="n">
        <v>203.58</v>
      </c>
      <c r="R1206" t="n">
        <v>19.29</v>
      </c>
      <c r="S1206" t="n">
        <v>13.05</v>
      </c>
      <c r="T1206" t="n">
        <v>2803.13</v>
      </c>
      <c r="U1206" t="n">
        <v>0.68</v>
      </c>
      <c r="V1206" t="n">
        <v>0.89</v>
      </c>
      <c r="W1206" t="n">
        <v>0.07000000000000001</v>
      </c>
      <c r="X1206" t="n">
        <v>0.17</v>
      </c>
      <c r="Y1206" t="n">
        <v>1</v>
      </c>
      <c r="Z1206" t="n">
        <v>10</v>
      </c>
    </row>
    <row r="1207">
      <c r="A1207" t="n">
        <v>22</v>
      </c>
      <c r="B1207" t="n">
        <v>130</v>
      </c>
      <c r="C1207" t="inlineStr">
        <is>
          <t xml:space="preserve">CONCLUIDO	</t>
        </is>
      </c>
      <c r="D1207" t="n">
        <v>13.4143</v>
      </c>
      <c r="E1207" t="n">
        <v>7.45</v>
      </c>
      <c r="F1207" t="n">
        <v>4.21</v>
      </c>
      <c r="G1207" t="n">
        <v>28.06</v>
      </c>
      <c r="H1207" t="n">
        <v>0.44</v>
      </c>
      <c r="I1207" t="n">
        <v>9</v>
      </c>
      <c r="J1207" t="n">
        <v>262.96</v>
      </c>
      <c r="K1207" t="n">
        <v>59.19</v>
      </c>
      <c r="L1207" t="n">
        <v>6.5</v>
      </c>
      <c r="M1207" t="n">
        <v>7</v>
      </c>
      <c r="N1207" t="n">
        <v>67.26000000000001</v>
      </c>
      <c r="O1207" t="n">
        <v>32665.66</v>
      </c>
      <c r="P1207" t="n">
        <v>66.09999999999999</v>
      </c>
      <c r="Q1207" t="n">
        <v>203.56</v>
      </c>
      <c r="R1207" t="n">
        <v>19.37</v>
      </c>
      <c r="S1207" t="n">
        <v>13.05</v>
      </c>
      <c r="T1207" t="n">
        <v>2846.81</v>
      </c>
      <c r="U1207" t="n">
        <v>0.67</v>
      </c>
      <c r="V1207" t="n">
        <v>0.89</v>
      </c>
      <c r="W1207" t="n">
        <v>0.07000000000000001</v>
      </c>
      <c r="X1207" t="n">
        <v>0.17</v>
      </c>
      <c r="Y1207" t="n">
        <v>1</v>
      </c>
      <c r="Z1207" t="n">
        <v>10</v>
      </c>
    </row>
    <row r="1208">
      <c r="A1208" t="n">
        <v>23</v>
      </c>
      <c r="B1208" t="n">
        <v>130</v>
      </c>
      <c r="C1208" t="inlineStr">
        <is>
          <t xml:space="preserve">CONCLUIDO	</t>
        </is>
      </c>
      <c r="D1208" t="n">
        <v>13.5563</v>
      </c>
      <c r="E1208" t="n">
        <v>7.38</v>
      </c>
      <c r="F1208" t="n">
        <v>4.18</v>
      </c>
      <c r="G1208" t="n">
        <v>31.35</v>
      </c>
      <c r="H1208" t="n">
        <v>0.46</v>
      </c>
      <c r="I1208" t="n">
        <v>8</v>
      </c>
      <c r="J1208" t="n">
        <v>263.42</v>
      </c>
      <c r="K1208" t="n">
        <v>59.19</v>
      </c>
      <c r="L1208" t="n">
        <v>6.75</v>
      </c>
      <c r="M1208" t="n">
        <v>6</v>
      </c>
      <c r="N1208" t="n">
        <v>67.48</v>
      </c>
      <c r="O1208" t="n">
        <v>32723.25</v>
      </c>
      <c r="P1208" t="n">
        <v>65.48</v>
      </c>
      <c r="Q1208" t="n">
        <v>203.56</v>
      </c>
      <c r="R1208" t="n">
        <v>18.39</v>
      </c>
      <c r="S1208" t="n">
        <v>13.05</v>
      </c>
      <c r="T1208" t="n">
        <v>2360.35</v>
      </c>
      <c r="U1208" t="n">
        <v>0.71</v>
      </c>
      <c r="V1208" t="n">
        <v>0.89</v>
      </c>
      <c r="W1208" t="n">
        <v>0.07000000000000001</v>
      </c>
      <c r="X1208" t="n">
        <v>0.14</v>
      </c>
      <c r="Y1208" t="n">
        <v>1</v>
      </c>
      <c r="Z1208" t="n">
        <v>10</v>
      </c>
    </row>
    <row r="1209">
      <c r="A1209" t="n">
        <v>24</v>
      </c>
      <c r="B1209" t="n">
        <v>130</v>
      </c>
      <c r="C1209" t="inlineStr">
        <is>
          <t xml:space="preserve">CONCLUIDO	</t>
        </is>
      </c>
      <c r="D1209" t="n">
        <v>13.5603</v>
      </c>
      <c r="E1209" t="n">
        <v>7.37</v>
      </c>
      <c r="F1209" t="n">
        <v>4.18</v>
      </c>
      <c r="G1209" t="n">
        <v>31.34</v>
      </c>
      <c r="H1209" t="n">
        <v>0.47</v>
      </c>
      <c r="I1209" t="n">
        <v>8</v>
      </c>
      <c r="J1209" t="n">
        <v>263.89</v>
      </c>
      <c r="K1209" t="n">
        <v>59.19</v>
      </c>
      <c r="L1209" t="n">
        <v>7</v>
      </c>
      <c r="M1209" t="n">
        <v>6</v>
      </c>
      <c r="N1209" t="n">
        <v>67.7</v>
      </c>
      <c r="O1209" t="n">
        <v>32780.92</v>
      </c>
      <c r="P1209" t="n">
        <v>65.45999999999999</v>
      </c>
      <c r="Q1209" t="n">
        <v>203.56</v>
      </c>
      <c r="R1209" t="n">
        <v>18.33</v>
      </c>
      <c r="S1209" t="n">
        <v>13.05</v>
      </c>
      <c r="T1209" t="n">
        <v>2330.22</v>
      </c>
      <c r="U1209" t="n">
        <v>0.71</v>
      </c>
      <c r="V1209" t="n">
        <v>0.89</v>
      </c>
      <c r="W1209" t="n">
        <v>0.07000000000000001</v>
      </c>
      <c r="X1209" t="n">
        <v>0.14</v>
      </c>
      <c r="Y1209" t="n">
        <v>1</v>
      </c>
      <c r="Z1209" t="n">
        <v>10</v>
      </c>
    </row>
    <row r="1210">
      <c r="A1210" t="n">
        <v>25</v>
      </c>
      <c r="B1210" t="n">
        <v>130</v>
      </c>
      <c r="C1210" t="inlineStr">
        <is>
          <t xml:space="preserve">CONCLUIDO	</t>
        </is>
      </c>
      <c r="D1210" t="n">
        <v>13.5629</v>
      </c>
      <c r="E1210" t="n">
        <v>7.37</v>
      </c>
      <c r="F1210" t="n">
        <v>4.18</v>
      </c>
      <c r="G1210" t="n">
        <v>31.33</v>
      </c>
      <c r="H1210" t="n">
        <v>0.49</v>
      </c>
      <c r="I1210" t="n">
        <v>8</v>
      </c>
      <c r="J1210" t="n">
        <v>264.36</v>
      </c>
      <c r="K1210" t="n">
        <v>59.19</v>
      </c>
      <c r="L1210" t="n">
        <v>7.25</v>
      </c>
      <c r="M1210" t="n">
        <v>6</v>
      </c>
      <c r="N1210" t="n">
        <v>67.92</v>
      </c>
      <c r="O1210" t="n">
        <v>32838.68</v>
      </c>
      <c r="P1210" t="n">
        <v>65.2</v>
      </c>
      <c r="Q1210" t="n">
        <v>203.56</v>
      </c>
      <c r="R1210" t="n">
        <v>18.29</v>
      </c>
      <c r="S1210" t="n">
        <v>13.05</v>
      </c>
      <c r="T1210" t="n">
        <v>2308.56</v>
      </c>
      <c r="U1210" t="n">
        <v>0.71</v>
      </c>
      <c r="V1210" t="n">
        <v>0.89</v>
      </c>
      <c r="W1210" t="n">
        <v>0.07000000000000001</v>
      </c>
      <c r="X1210" t="n">
        <v>0.14</v>
      </c>
      <c r="Y1210" t="n">
        <v>1</v>
      </c>
      <c r="Z1210" t="n">
        <v>10</v>
      </c>
    </row>
    <row r="1211">
      <c r="A1211" t="n">
        <v>26</v>
      </c>
      <c r="B1211" t="n">
        <v>130</v>
      </c>
      <c r="C1211" t="inlineStr">
        <is>
          <t xml:space="preserve">CONCLUIDO	</t>
        </is>
      </c>
      <c r="D1211" t="n">
        <v>13.5506</v>
      </c>
      <c r="E1211" t="n">
        <v>7.38</v>
      </c>
      <c r="F1211" t="n">
        <v>4.18</v>
      </c>
      <c r="G1211" t="n">
        <v>31.38</v>
      </c>
      <c r="H1211" t="n">
        <v>0.5</v>
      </c>
      <c r="I1211" t="n">
        <v>8</v>
      </c>
      <c r="J1211" t="n">
        <v>264.83</v>
      </c>
      <c r="K1211" t="n">
        <v>59.19</v>
      </c>
      <c r="L1211" t="n">
        <v>7.5</v>
      </c>
      <c r="M1211" t="n">
        <v>6</v>
      </c>
      <c r="N1211" t="n">
        <v>68.14</v>
      </c>
      <c r="O1211" t="n">
        <v>32896.51</v>
      </c>
      <c r="P1211" t="n">
        <v>65.13</v>
      </c>
      <c r="Q1211" t="n">
        <v>203.56</v>
      </c>
      <c r="R1211" t="n">
        <v>18.51</v>
      </c>
      <c r="S1211" t="n">
        <v>13.05</v>
      </c>
      <c r="T1211" t="n">
        <v>2419.93</v>
      </c>
      <c r="U1211" t="n">
        <v>0.71</v>
      </c>
      <c r="V1211" t="n">
        <v>0.89</v>
      </c>
      <c r="W1211" t="n">
        <v>0.07000000000000001</v>
      </c>
      <c r="X1211" t="n">
        <v>0.14</v>
      </c>
      <c r="Y1211" t="n">
        <v>1</v>
      </c>
      <c r="Z1211" t="n">
        <v>10</v>
      </c>
    </row>
    <row r="1212">
      <c r="A1212" t="n">
        <v>27</v>
      </c>
      <c r="B1212" t="n">
        <v>130</v>
      </c>
      <c r="C1212" t="inlineStr">
        <is>
          <t xml:space="preserve">CONCLUIDO	</t>
        </is>
      </c>
      <c r="D1212" t="n">
        <v>13.6981</v>
      </c>
      <c r="E1212" t="n">
        <v>7.3</v>
      </c>
      <c r="F1212" t="n">
        <v>4.15</v>
      </c>
      <c r="G1212" t="n">
        <v>35.6</v>
      </c>
      <c r="H1212" t="n">
        <v>0.52</v>
      </c>
      <c r="I1212" t="n">
        <v>7</v>
      </c>
      <c r="J1212" t="n">
        <v>265.3</v>
      </c>
      <c r="K1212" t="n">
        <v>59.19</v>
      </c>
      <c r="L1212" t="n">
        <v>7.75</v>
      </c>
      <c r="M1212" t="n">
        <v>5</v>
      </c>
      <c r="N1212" t="n">
        <v>68.36</v>
      </c>
      <c r="O1212" t="n">
        <v>32954.43</v>
      </c>
      <c r="P1212" t="n">
        <v>64.48</v>
      </c>
      <c r="Q1212" t="n">
        <v>203.56</v>
      </c>
      <c r="R1212" t="n">
        <v>17.4</v>
      </c>
      <c r="S1212" t="n">
        <v>13.05</v>
      </c>
      <c r="T1212" t="n">
        <v>1871.01</v>
      </c>
      <c r="U1212" t="n">
        <v>0.75</v>
      </c>
      <c r="V1212" t="n">
        <v>0.9</v>
      </c>
      <c r="W1212" t="n">
        <v>0.07000000000000001</v>
      </c>
      <c r="X1212" t="n">
        <v>0.11</v>
      </c>
      <c r="Y1212" t="n">
        <v>1</v>
      </c>
      <c r="Z1212" t="n">
        <v>10</v>
      </c>
    </row>
    <row r="1213">
      <c r="A1213" t="n">
        <v>28</v>
      </c>
      <c r="B1213" t="n">
        <v>130</v>
      </c>
      <c r="C1213" t="inlineStr">
        <is>
          <t xml:space="preserve">CONCLUIDO	</t>
        </is>
      </c>
      <c r="D1213" t="n">
        <v>13.7431</v>
      </c>
      <c r="E1213" t="n">
        <v>7.28</v>
      </c>
      <c r="F1213" t="n">
        <v>4.13</v>
      </c>
      <c r="G1213" t="n">
        <v>35.39</v>
      </c>
      <c r="H1213" t="n">
        <v>0.54</v>
      </c>
      <c r="I1213" t="n">
        <v>7</v>
      </c>
      <c r="J1213" t="n">
        <v>265.77</v>
      </c>
      <c r="K1213" t="n">
        <v>59.19</v>
      </c>
      <c r="L1213" t="n">
        <v>8</v>
      </c>
      <c r="M1213" t="n">
        <v>5</v>
      </c>
      <c r="N1213" t="n">
        <v>68.58</v>
      </c>
      <c r="O1213" t="n">
        <v>33012.44</v>
      </c>
      <c r="P1213" t="n">
        <v>64.01000000000001</v>
      </c>
      <c r="Q1213" t="n">
        <v>203.56</v>
      </c>
      <c r="R1213" t="n">
        <v>16.69</v>
      </c>
      <c r="S1213" t="n">
        <v>13.05</v>
      </c>
      <c r="T1213" t="n">
        <v>1515.73</v>
      </c>
      <c r="U1213" t="n">
        <v>0.78</v>
      </c>
      <c r="V1213" t="n">
        <v>0.9</v>
      </c>
      <c r="W1213" t="n">
        <v>0.06</v>
      </c>
      <c r="X1213" t="n">
        <v>0.09</v>
      </c>
      <c r="Y1213" t="n">
        <v>1</v>
      </c>
      <c r="Z1213" t="n">
        <v>10</v>
      </c>
    </row>
    <row r="1214">
      <c r="A1214" t="n">
        <v>29</v>
      </c>
      <c r="B1214" t="n">
        <v>130</v>
      </c>
      <c r="C1214" t="inlineStr">
        <is>
          <t xml:space="preserve">CONCLUIDO	</t>
        </is>
      </c>
      <c r="D1214" t="n">
        <v>13.696</v>
      </c>
      <c r="E1214" t="n">
        <v>7.3</v>
      </c>
      <c r="F1214" t="n">
        <v>4.15</v>
      </c>
      <c r="G1214" t="n">
        <v>35.61</v>
      </c>
      <c r="H1214" t="n">
        <v>0.55</v>
      </c>
      <c r="I1214" t="n">
        <v>7</v>
      </c>
      <c r="J1214" t="n">
        <v>266.24</v>
      </c>
      <c r="K1214" t="n">
        <v>59.19</v>
      </c>
      <c r="L1214" t="n">
        <v>8.25</v>
      </c>
      <c r="M1214" t="n">
        <v>5</v>
      </c>
      <c r="N1214" t="n">
        <v>68.8</v>
      </c>
      <c r="O1214" t="n">
        <v>33070.52</v>
      </c>
      <c r="P1214" t="n">
        <v>64.39</v>
      </c>
      <c r="Q1214" t="n">
        <v>203.56</v>
      </c>
      <c r="R1214" t="n">
        <v>17.66</v>
      </c>
      <c r="S1214" t="n">
        <v>13.05</v>
      </c>
      <c r="T1214" t="n">
        <v>2000.09</v>
      </c>
      <c r="U1214" t="n">
        <v>0.74</v>
      </c>
      <c r="V1214" t="n">
        <v>0.9</v>
      </c>
      <c r="W1214" t="n">
        <v>0.06</v>
      </c>
      <c r="X1214" t="n">
        <v>0.11</v>
      </c>
      <c r="Y1214" t="n">
        <v>1</v>
      </c>
      <c r="Z1214" t="n">
        <v>10</v>
      </c>
    </row>
    <row r="1215">
      <c r="A1215" t="n">
        <v>30</v>
      </c>
      <c r="B1215" t="n">
        <v>130</v>
      </c>
      <c r="C1215" t="inlineStr">
        <is>
          <t xml:space="preserve">CONCLUIDO	</t>
        </is>
      </c>
      <c r="D1215" t="n">
        <v>13.6695</v>
      </c>
      <c r="E1215" t="n">
        <v>7.32</v>
      </c>
      <c r="F1215" t="n">
        <v>4.17</v>
      </c>
      <c r="G1215" t="n">
        <v>35.73</v>
      </c>
      <c r="H1215" t="n">
        <v>0.57</v>
      </c>
      <c r="I1215" t="n">
        <v>7</v>
      </c>
      <c r="J1215" t="n">
        <v>266.71</v>
      </c>
      <c r="K1215" t="n">
        <v>59.19</v>
      </c>
      <c r="L1215" t="n">
        <v>8.5</v>
      </c>
      <c r="M1215" t="n">
        <v>5</v>
      </c>
      <c r="N1215" t="n">
        <v>69.02</v>
      </c>
      <c r="O1215" t="n">
        <v>33128.7</v>
      </c>
      <c r="P1215" t="n">
        <v>64.53</v>
      </c>
      <c r="Q1215" t="n">
        <v>203.56</v>
      </c>
      <c r="R1215" t="n">
        <v>18.04</v>
      </c>
      <c r="S1215" t="n">
        <v>13.05</v>
      </c>
      <c r="T1215" t="n">
        <v>2191.73</v>
      </c>
      <c r="U1215" t="n">
        <v>0.72</v>
      </c>
      <c r="V1215" t="n">
        <v>0.9</v>
      </c>
      <c r="W1215" t="n">
        <v>0.07000000000000001</v>
      </c>
      <c r="X1215" t="n">
        <v>0.13</v>
      </c>
      <c r="Y1215" t="n">
        <v>1</v>
      </c>
      <c r="Z1215" t="n">
        <v>10</v>
      </c>
    </row>
    <row r="1216">
      <c r="A1216" t="n">
        <v>31</v>
      </c>
      <c r="B1216" t="n">
        <v>130</v>
      </c>
      <c r="C1216" t="inlineStr">
        <is>
          <t xml:space="preserve">CONCLUIDO	</t>
        </is>
      </c>
      <c r="D1216" t="n">
        <v>13.6809</v>
      </c>
      <c r="E1216" t="n">
        <v>7.31</v>
      </c>
      <c r="F1216" t="n">
        <v>4.16</v>
      </c>
      <c r="G1216" t="n">
        <v>35.68</v>
      </c>
      <c r="H1216" t="n">
        <v>0.58</v>
      </c>
      <c r="I1216" t="n">
        <v>7</v>
      </c>
      <c r="J1216" t="n">
        <v>267.18</v>
      </c>
      <c r="K1216" t="n">
        <v>59.19</v>
      </c>
      <c r="L1216" t="n">
        <v>8.75</v>
      </c>
      <c r="M1216" t="n">
        <v>5</v>
      </c>
      <c r="N1216" t="n">
        <v>69.23999999999999</v>
      </c>
      <c r="O1216" t="n">
        <v>33186.95</v>
      </c>
      <c r="P1216" t="n">
        <v>64.17</v>
      </c>
      <c r="Q1216" t="n">
        <v>203.56</v>
      </c>
      <c r="R1216" t="n">
        <v>17.85</v>
      </c>
      <c r="S1216" t="n">
        <v>13.05</v>
      </c>
      <c r="T1216" t="n">
        <v>2095.91</v>
      </c>
      <c r="U1216" t="n">
        <v>0.73</v>
      </c>
      <c r="V1216" t="n">
        <v>0.9</v>
      </c>
      <c r="W1216" t="n">
        <v>0.06</v>
      </c>
      <c r="X1216" t="n">
        <v>0.12</v>
      </c>
      <c r="Y1216" t="n">
        <v>1</v>
      </c>
      <c r="Z1216" t="n">
        <v>10</v>
      </c>
    </row>
    <row r="1217">
      <c r="A1217" t="n">
        <v>32</v>
      </c>
      <c r="B1217" t="n">
        <v>130</v>
      </c>
      <c r="C1217" t="inlineStr">
        <is>
          <t xml:space="preserve">CONCLUIDO	</t>
        </is>
      </c>
      <c r="D1217" t="n">
        <v>13.67</v>
      </c>
      <c r="E1217" t="n">
        <v>7.32</v>
      </c>
      <c r="F1217" t="n">
        <v>4.17</v>
      </c>
      <c r="G1217" t="n">
        <v>35.73</v>
      </c>
      <c r="H1217" t="n">
        <v>0.6</v>
      </c>
      <c r="I1217" t="n">
        <v>7</v>
      </c>
      <c r="J1217" t="n">
        <v>267.66</v>
      </c>
      <c r="K1217" t="n">
        <v>59.19</v>
      </c>
      <c r="L1217" t="n">
        <v>9</v>
      </c>
      <c r="M1217" t="n">
        <v>5</v>
      </c>
      <c r="N1217" t="n">
        <v>69.45999999999999</v>
      </c>
      <c r="O1217" t="n">
        <v>33245.29</v>
      </c>
      <c r="P1217" t="n">
        <v>64.08</v>
      </c>
      <c r="Q1217" t="n">
        <v>203.56</v>
      </c>
      <c r="R1217" t="n">
        <v>18.08</v>
      </c>
      <c r="S1217" t="n">
        <v>13.05</v>
      </c>
      <c r="T1217" t="n">
        <v>2212.08</v>
      </c>
      <c r="U1217" t="n">
        <v>0.72</v>
      </c>
      <c r="V1217" t="n">
        <v>0.9</v>
      </c>
      <c r="W1217" t="n">
        <v>0.06</v>
      </c>
      <c r="X1217" t="n">
        <v>0.13</v>
      </c>
      <c r="Y1217" t="n">
        <v>1</v>
      </c>
      <c r="Z1217" t="n">
        <v>10</v>
      </c>
    </row>
    <row r="1218">
      <c r="A1218" t="n">
        <v>33</v>
      </c>
      <c r="B1218" t="n">
        <v>130</v>
      </c>
      <c r="C1218" t="inlineStr">
        <is>
          <t xml:space="preserve">CONCLUIDO	</t>
        </is>
      </c>
      <c r="D1218" t="n">
        <v>13.8143</v>
      </c>
      <c r="E1218" t="n">
        <v>7.24</v>
      </c>
      <c r="F1218" t="n">
        <v>4.14</v>
      </c>
      <c r="G1218" t="n">
        <v>41.41</v>
      </c>
      <c r="H1218" t="n">
        <v>0.61</v>
      </c>
      <c r="I1218" t="n">
        <v>6</v>
      </c>
      <c r="J1218" t="n">
        <v>268.13</v>
      </c>
      <c r="K1218" t="n">
        <v>59.19</v>
      </c>
      <c r="L1218" t="n">
        <v>9.25</v>
      </c>
      <c r="M1218" t="n">
        <v>4</v>
      </c>
      <c r="N1218" t="n">
        <v>69.69</v>
      </c>
      <c r="O1218" t="n">
        <v>33303.72</v>
      </c>
      <c r="P1218" t="n">
        <v>63.47</v>
      </c>
      <c r="Q1218" t="n">
        <v>203.56</v>
      </c>
      <c r="R1218" t="n">
        <v>17.22</v>
      </c>
      <c r="S1218" t="n">
        <v>13.05</v>
      </c>
      <c r="T1218" t="n">
        <v>1783.6</v>
      </c>
      <c r="U1218" t="n">
        <v>0.76</v>
      </c>
      <c r="V1218" t="n">
        <v>0.9</v>
      </c>
      <c r="W1218" t="n">
        <v>0.06</v>
      </c>
      <c r="X1218" t="n">
        <v>0.1</v>
      </c>
      <c r="Y1218" t="n">
        <v>1</v>
      </c>
      <c r="Z1218" t="n">
        <v>10</v>
      </c>
    </row>
    <row r="1219">
      <c r="A1219" t="n">
        <v>34</v>
      </c>
      <c r="B1219" t="n">
        <v>130</v>
      </c>
      <c r="C1219" t="inlineStr">
        <is>
          <t xml:space="preserve">CONCLUIDO	</t>
        </is>
      </c>
      <c r="D1219" t="n">
        <v>13.8175</v>
      </c>
      <c r="E1219" t="n">
        <v>7.24</v>
      </c>
      <c r="F1219" t="n">
        <v>4.14</v>
      </c>
      <c r="G1219" t="n">
        <v>41.39</v>
      </c>
      <c r="H1219" t="n">
        <v>0.63</v>
      </c>
      <c r="I1219" t="n">
        <v>6</v>
      </c>
      <c r="J1219" t="n">
        <v>268.61</v>
      </c>
      <c r="K1219" t="n">
        <v>59.19</v>
      </c>
      <c r="L1219" t="n">
        <v>9.5</v>
      </c>
      <c r="M1219" t="n">
        <v>4</v>
      </c>
      <c r="N1219" t="n">
        <v>69.91</v>
      </c>
      <c r="O1219" t="n">
        <v>33362.23</v>
      </c>
      <c r="P1219" t="n">
        <v>63.49</v>
      </c>
      <c r="Q1219" t="n">
        <v>203.56</v>
      </c>
      <c r="R1219" t="n">
        <v>17.06</v>
      </c>
      <c r="S1219" t="n">
        <v>13.05</v>
      </c>
      <c r="T1219" t="n">
        <v>1706.33</v>
      </c>
      <c r="U1219" t="n">
        <v>0.76</v>
      </c>
      <c r="V1219" t="n">
        <v>0.9</v>
      </c>
      <c r="W1219" t="n">
        <v>0.06</v>
      </c>
      <c r="X1219" t="n">
        <v>0.1</v>
      </c>
      <c r="Y1219" t="n">
        <v>1</v>
      </c>
      <c r="Z1219" t="n">
        <v>10</v>
      </c>
    </row>
    <row r="1220">
      <c r="A1220" t="n">
        <v>35</v>
      </c>
      <c r="B1220" t="n">
        <v>130</v>
      </c>
      <c r="C1220" t="inlineStr">
        <is>
          <t xml:space="preserve">CONCLUIDO	</t>
        </is>
      </c>
      <c r="D1220" t="n">
        <v>13.8206</v>
      </c>
      <c r="E1220" t="n">
        <v>7.24</v>
      </c>
      <c r="F1220" t="n">
        <v>4.14</v>
      </c>
      <c r="G1220" t="n">
        <v>41.37</v>
      </c>
      <c r="H1220" t="n">
        <v>0.64</v>
      </c>
      <c r="I1220" t="n">
        <v>6</v>
      </c>
      <c r="J1220" t="n">
        <v>269.08</v>
      </c>
      <c r="K1220" t="n">
        <v>59.19</v>
      </c>
      <c r="L1220" t="n">
        <v>9.75</v>
      </c>
      <c r="M1220" t="n">
        <v>4</v>
      </c>
      <c r="N1220" t="n">
        <v>70.14</v>
      </c>
      <c r="O1220" t="n">
        <v>33420.83</v>
      </c>
      <c r="P1220" t="n">
        <v>63.44</v>
      </c>
      <c r="Q1220" t="n">
        <v>203.56</v>
      </c>
      <c r="R1220" t="n">
        <v>17.07</v>
      </c>
      <c r="S1220" t="n">
        <v>13.05</v>
      </c>
      <c r="T1220" t="n">
        <v>1710.79</v>
      </c>
      <c r="U1220" t="n">
        <v>0.76</v>
      </c>
      <c r="V1220" t="n">
        <v>0.9</v>
      </c>
      <c r="W1220" t="n">
        <v>0.06</v>
      </c>
      <c r="X1220" t="n">
        <v>0.1</v>
      </c>
      <c r="Y1220" t="n">
        <v>1</v>
      </c>
      <c r="Z1220" t="n">
        <v>10</v>
      </c>
    </row>
    <row r="1221">
      <c r="A1221" t="n">
        <v>36</v>
      </c>
      <c r="B1221" t="n">
        <v>130</v>
      </c>
      <c r="C1221" t="inlineStr">
        <is>
          <t xml:space="preserve">CONCLUIDO	</t>
        </is>
      </c>
      <c r="D1221" t="n">
        <v>13.818</v>
      </c>
      <c r="E1221" t="n">
        <v>7.24</v>
      </c>
      <c r="F1221" t="n">
        <v>4.14</v>
      </c>
      <c r="G1221" t="n">
        <v>41.39</v>
      </c>
      <c r="H1221" t="n">
        <v>0.66</v>
      </c>
      <c r="I1221" t="n">
        <v>6</v>
      </c>
      <c r="J1221" t="n">
        <v>269.56</v>
      </c>
      <c r="K1221" t="n">
        <v>59.19</v>
      </c>
      <c r="L1221" t="n">
        <v>10</v>
      </c>
      <c r="M1221" t="n">
        <v>4</v>
      </c>
      <c r="N1221" t="n">
        <v>70.36</v>
      </c>
      <c r="O1221" t="n">
        <v>33479.51</v>
      </c>
      <c r="P1221" t="n">
        <v>63.47</v>
      </c>
      <c r="Q1221" t="n">
        <v>203.56</v>
      </c>
      <c r="R1221" t="n">
        <v>17.07</v>
      </c>
      <c r="S1221" t="n">
        <v>13.05</v>
      </c>
      <c r="T1221" t="n">
        <v>1710.12</v>
      </c>
      <c r="U1221" t="n">
        <v>0.76</v>
      </c>
      <c r="V1221" t="n">
        <v>0.9</v>
      </c>
      <c r="W1221" t="n">
        <v>0.06</v>
      </c>
      <c r="X1221" t="n">
        <v>0.1</v>
      </c>
      <c r="Y1221" t="n">
        <v>1</v>
      </c>
      <c r="Z1221" t="n">
        <v>10</v>
      </c>
    </row>
    <row r="1222">
      <c r="A1222" t="n">
        <v>37</v>
      </c>
      <c r="B1222" t="n">
        <v>130</v>
      </c>
      <c r="C1222" t="inlineStr">
        <is>
          <t xml:space="preserve">CONCLUIDO	</t>
        </is>
      </c>
      <c r="D1222" t="n">
        <v>13.836</v>
      </c>
      <c r="E1222" t="n">
        <v>7.23</v>
      </c>
      <c r="F1222" t="n">
        <v>4.13</v>
      </c>
      <c r="G1222" t="n">
        <v>41.29</v>
      </c>
      <c r="H1222" t="n">
        <v>0.68</v>
      </c>
      <c r="I1222" t="n">
        <v>6</v>
      </c>
      <c r="J1222" t="n">
        <v>270.03</v>
      </c>
      <c r="K1222" t="n">
        <v>59.19</v>
      </c>
      <c r="L1222" t="n">
        <v>10.25</v>
      </c>
      <c r="M1222" t="n">
        <v>4</v>
      </c>
      <c r="N1222" t="n">
        <v>70.59</v>
      </c>
      <c r="O1222" t="n">
        <v>33538.28</v>
      </c>
      <c r="P1222" t="n">
        <v>63.18</v>
      </c>
      <c r="Q1222" t="n">
        <v>203.56</v>
      </c>
      <c r="R1222" t="n">
        <v>16.64</v>
      </c>
      <c r="S1222" t="n">
        <v>13.05</v>
      </c>
      <c r="T1222" t="n">
        <v>1496.3</v>
      </c>
      <c r="U1222" t="n">
        <v>0.78</v>
      </c>
      <c r="V1222" t="n">
        <v>0.9</v>
      </c>
      <c r="W1222" t="n">
        <v>0.07000000000000001</v>
      </c>
      <c r="X1222" t="n">
        <v>0.09</v>
      </c>
      <c r="Y1222" t="n">
        <v>1</v>
      </c>
      <c r="Z1222" t="n">
        <v>10</v>
      </c>
    </row>
    <row r="1223">
      <c r="A1223" t="n">
        <v>38</v>
      </c>
      <c r="B1223" t="n">
        <v>130</v>
      </c>
      <c r="C1223" t="inlineStr">
        <is>
          <t xml:space="preserve">CONCLUIDO	</t>
        </is>
      </c>
      <c r="D1223" t="n">
        <v>13.8515</v>
      </c>
      <c r="E1223" t="n">
        <v>7.22</v>
      </c>
      <c r="F1223" t="n">
        <v>4.12</v>
      </c>
      <c r="G1223" t="n">
        <v>41.21</v>
      </c>
      <c r="H1223" t="n">
        <v>0.6899999999999999</v>
      </c>
      <c r="I1223" t="n">
        <v>6</v>
      </c>
      <c r="J1223" t="n">
        <v>270.51</v>
      </c>
      <c r="K1223" t="n">
        <v>59.19</v>
      </c>
      <c r="L1223" t="n">
        <v>10.5</v>
      </c>
      <c r="M1223" t="n">
        <v>4</v>
      </c>
      <c r="N1223" t="n">
        <v>70.81999999999999</v>
      </c>
      <c r="O1223" t="n">
        <v>33597.14</v>
      </c>
      <c r="P1223" t="n">
        <v>62.73</v>
      </c>
      <c r="Q1223" t="n">
        <v>203.56</v>
      </c>
      <c r="R1223" t="n">
        <v>16.52</v>
      </c>
      <c r="S1223" t="n">
        <v>13.05</v>
      </c>
      <c r="T1223" t="n">
        <v>1435.25</v>
      </c>
      <c r="U1223" t="n">
        <v>0.79</v>
      </c>
      <c r="V1223" t="n">
        <v>0.91</v>
      </c>
      <c r="W1223" t="n">
        <v>0.06</v>
      </c>
      <c r="X1223" t="n">
        <v>0.08</v>
      </c>
      <c r="Y1223" t="n">
        <v>1</v>
      </c>
      <c r="Z1223" t="n">
        <v>10</v>
      </c>
    </row>
    <row r="1224">
      <c r="A1224" t="n">
        <v>39</v>
      </c>
      <c r="B1224" t="n">
        <v>130</v>
      </c>
      <c r="C1224" t="inlineStr">
        <is>
          <t xml:space="preserve">CONCLUIDO	</t>
        </is>
      </c>
      <c r="D1224" t="n">
        <v>13.8106</v>
      </c>
      <c r="E1224" t="n">
        <v>7.24</v>
      </c>
      <c r="F1224" t="n">
        <v>4.14</v>
      </c>
      <c r="G1224" t="n">
        <v>41.42</v>
      </c>
      <c r="H1224" t="n">
        <v>0.71</v>
      </c>
      <c r="I1224" t="n">
        <v>6</v>
      </c>
      <c r="J1224" t="n">
        <v>270.99</v>
      </c>
      <c r="K1224" t="n">
        <v>59.19</v>
      </c>
      <c r="L1224" t="n">
        <v>10.75</v>
      </c>
      <c r="M1224" t="n">
        <v>4</v>
      </c>
      <c r="N1224" t="n">
        <v>71.04000000000001</v>
      </c>
      <c r="O1224" t="n">
        <v>33656.08</v>
      </c>
      <c r="P1224" t="n">
        <v>62.88</v>
      </c>
      <c r="Q1224" t="n">
        <v>203.59</v>
      </c>
      <c r="R1224" t="n">
        <v>17.3</v>
      </c>
      <c r="S1224" t="n">
        <v>13.05</v>
      </c>
      <c r="T1224" t="n">
        <v>1822.5</v>
      </c>
      <c r="U1224" t="n">
        <v>0.75</v>
      </c>
      <c r="V1224" t="n">
        <v>0.9</v>
      </c>
      <c r="W1224" t="n">
        <v>0.06</v>
      </c>
      <c r="X1224" t="n">
        <v>0.1</v>
      </c>
      <c r="Y1224" t="n">
        <v>1</v>
      </c>
      <c r="Z1224" t="n">
        <v>10</v>
      </c>
    </row>
    <row r="1225">
      <c r="A1225" t="n">
        <v>40</v>
      </c>
      <c r="B1225" t="n">
        <v>130</v>
      </c>
      <c r="C1225" t="inlineStr">
        <is>
          <t xml:space="preserve">CONCLUIDO	</t>
        </is>
      </c>
      <c r="D1225" t="n">
        <v>13.7994</v>
      </c>
      <c r="E1225" t="n">
        <v>7.25</v>
      </c>
      <c r="F1225" t="n">
        <v>4.15</v>
      </c>
      <c r="G1225" t="n">
        <v>41.48</v>
      </c>
      <c r="H1225" t="n">
        <v>0.72</v>
      </c>
      <c r="I1225" t="n">
        <v>6</v>
      </c>
      <c r="J1225" t="n">
        <v>271.47</v>
      </c>
      <c r="K1225" t="n">
        <v>59.19</v>
      </c>
      <c r="L1225" t="n">
        <v>11</v>
      </c>
      <c r="M1225" t="n">
        <v>4</v>
      </c>
      <c r="N1225" t="n">
        <v>71.27</v>
      </c>
      <c r="O1225" t="n">
        <v>33715.11</v>
      </c>
      <c r="P1225" t="n">
        <v>62.8</v>
      </c>
      <c r="Q1225" t="n">
        <v>203.57</v>
      </c>
      <c r="R1225" t="n">
        <v>17.46</v>
      </c>
      <c r="S1225" t="n">
        <v>13.05</v>
      </c>
      <c r="T1225" t="n">
        <v>1903.34</v>
      </c>
      <c r="U1225" t="n">
        <v>0.75</v>
      </c>
      <c r="V1225" t="n">
        <v>0.9</v>
      </c>
      <c r="W1225" t="n">
        <v>0.06</v>
      </c>
      <c r="X1225" t="n">
        <v>0.11</v>
      </c>
      <c r="Y1225" t="n">
        <v>1</v>
      </c>
      <c r="Z1225" t="n">
        <v>10</v>
      </c>
    </row>
    <row r="1226">
      <c r="A1226" t="n">
        <v>41</v>
      </c>
      <c r="B1226" t="n">
        <v>130</v>
      </c>
      <c r="C1226" t="inlineStr">
        <is>
          <t xml:space="preserve">CONCLUIDO	</t>
        </is>
      </c>
      <c r="D1226" t="n">
        <v>13.9529</v>
      </c>
      <c r="E1226" t="n">
        <v>7.17</v>
      </c>
      <c r="F1226" t="n">
        <v>4.12</v>
      </c>
      <c r="G1226" t="n">
        <v>49.41</v>
      </c>
      <c r="H1226" t="n">
        <v>0.74</v>
      </c>
      <c r="I1226" t="n">
        <v>5</v>
      </c>
      <c r="J1226" t="n">
        <v>271.95</v>
      </c>
      <c r="K1226" t="n">
        <v>59.19</v>
      </c>
      <c r="L1226" t="n">
        <v>11.25</v>
      </c>
      <c r="M1226" t="n">
        <v>3</v>
      </c>
      <c r="N1226" t="n">
        <v>71.5</v>
      </c>
      <c r="O1226" t="n">
        <v>33774.23</v>
      </c>
      <c r="P1226" t="n">
        <v>62.14</v>
      </c>
      <c r="Q1226" t="n">
        <v>203.56</v>
      </c>
      <c r="R1226" t="n">
        <v>16.39</v>
      </c>
      <c r="S1226" t="n">
        <v>13.05</v>
      </c>
      <c r="T1226" t="n">
        <v>1376.18</v>
      </c>
      <c r="U1226" t="n">
        <v>0.8</v>
      </c>
      <c r="V1226" t="n">
        <v>0.91</v>
      </c>
      <c r="W1226" t="n">
        <v>0.06</v>
      </c>
      <c r="X1226" t="n">
        <v>0.08</v>
      </c>
      <c r="Y1226" t="n">
        <v>1</v>
      </c>
      <c r="Z1226" t="n">
        <v>10</v>
      </c>
    </row>
    <row r="1227">
      <c r="A1227" t="n">
        <v>42</v>
      </c>
      <c r="B1227" t="n">
        <v>130</v>
      </c>
      <c r="C1227" t="inlineStr">
        <is>
          <t xml:space="preserve">CONCLUIDO	</t>
        </is>
      </c>
      <c r="D1227" t="n">
        <v>13.9497</v>
      </c>
      <c r="E1227" t="n">
        <v>7.17</v>
      </c>
      <c r="F1227" t="n">
        <v>4.12</v>
      </c>
      <c r="G1227" t="n">
        <v>49.43</v>
      </c>
      <c r="H1227" t="n">
        <v>0.75</v>
      </c>
      <c r="I1227" t="n">
        <v>5</v>
      </c>
      <c r="J1227" t="n">
        <v>272.43</v>
      </c>
      <c r="K1227" t="n">
        <v>59.19</v>
      </c>
      <c r="L1227" t="n">
        <v>11.5</v>
      </c>
      <c r="M1227" t="n">
        <v>3</v>
      </c>
      <c r="N1227" t="n">
        <v>71.73</v>
      </c>
      <c r="O1227" t="n">
        <v>33833.57</v>
      </c>
      <c r="P1227" t="n">
        <v>62.13</v>
      </c>
      <c r="Q1227" t="n">
        <v>203.56</v>
      </c>
      <c r="R1227" t="n">
        <v>16.5</v>
      </c>
      <c r="S1227" t="n">
        <v>13.05</v>
      </c>
      <c r="T1227" t="n">
        <v>1427.71</v>
      </c>
      <c r="U1227" t="n">
        <v>0.79</v>
      </c>
      <c r="V1227" t="n">
        <v>0.91</v>
      </c>
      <c r="W1227" t="n">
        <v>0.06</v>
      </c>
      <c r="X1227" t="n">
        <v>0.08</v>
      </c>
      <c r="Y1227" t="n">
        <v>1</v>
      </c>
      <c r="Z1227" t="n">
        <v>10</v>
      </c>
    </row>
    <row r="1228">
      <c r="A1228" t="n">
        <v>43</v>
      </c>
      <c r="B1228" t="n">
        <v>130</v>
      </c>
      <c r="C1228" t="inlineStr">
        <is>
          <t xml:space="preserve">CONCLUIDO	</t>
        </is>
      </c>
      <c r="D1228" t="n">
        <v>13.9427</v>
      </c>
      <c r="E1228" t="n">
        <v>7.17</v>
      </c>
      <c r="F1228" t="n">
        <v>4.12</v>
      </c>
      <c r="G1228" t="n">
        <v>49.47</v>
      </c>
      <c r="H1228" t="n">
        <v>0.77</v>
      </c>
      <c r="I1228" t="n">
        <v>5</v>
      </c>
      <c r="J1228" t="n">
        <v>272.91</v>
      </c>
      <c r="K1228" t="n">
        <v>59.19</v>
      </c>
      <c r="L1228" t="n">
        <v>11.75</v>
      </c>
      <c r="M1228" t="n">
        <v>3</v>
      </c>
      <c r="N1228" t="n">
        <v>71.95999999999999</v>
      </c>
      <c r="O1228" t="n">
        <v>33892.87</v>
      </c>
      <c r="P1228" t="n">
        <v>62.38</v>
      </c>
      <c r="Q1228" t="n">
        <v>203.56</v>
      </c>
      <c r="R1228" t="n">
        <v>16.6</v>
      </c>
      <c r="S1228" t="n">
        <v>13.05</v>
      </c>
      <c r="T1228" t="n">
        <v>1479.25</v>
      </c>
      <c r="U1228" t="n">
        <v>0.79</v>
      </c>
      <c r="V1228" t="n">
        <v>0.91</v>
      </c>
      <c r="W1228" t="n">
        <v>0.06</v>
      </c>
      <c r="X1228" t="n">
        <v>0.08</v>
      </c>
      <c r="Y1228" t="n">
        <v>1</v>
      </c>
      <c r="Z1228" t="n">
        <v>10</v>
      </c>
    </row>
    <row r="1229">
      <c r="A1229" t="n">
        <v>44</v>
      </c>
      <c r="B1229" t="n">
        <v>130</v>
      </c>
      <c r="C1229" t="inlineStr">
        <is>
          <t xml:space="preserve">CONCLUIDO	</t>
        </is>
      </c>
      <c r="D1229" t="n">
        <v>13.9573</v>
      </c>
      <c r="E1229" t="n">
        <v>7.16</v>
      </c>
      <c r="F1229" t="n">
        <v>4.12</v>
      </c>
      <c r="G1229" t="n">
        <v>49.38</v>
      </c>
      <c r="H1229" t="n">
        <v>0.78</v>
      </c>
      <c r="I1229" t="n">
        <v>5</v>
      </c>
      <c r="J1229" t="n">
        <v>273.39</v>
      </c>
      <c r="K1229" t="n">
        <v>59.19</v>
      </c>
      <c r="L1229" t="n">
        <v>12</v>
      </c>
      <c r="M1229" t="n">
        <v>3</v>
      </c>
      <c r="N1229" t="n">
        <v>72.2</v>
      </c>
      <c r="O1229" t="n">
        <v>33952.26</v>
      </c>
      <c r="P1229" t="n">
        <v>62.24</v>
      </c>
      <c r="Q1229" t="n">
        <v>203.56</v>
      </c>
      <c r="R1229" t="n">
        <v>16.34</v>
      </c>
      <c r="S1229" t="n">
        <v>13.05</v>
      </c>
      <c r="T1229" t="n">
        <v>1352.25</v>
      </c>
      <c r="U1229" t="n">
        <v>0.8</v>
      </c>
      <c r="V1229" t="n">
        <v>0.91</v>
      </c>
      <c r="W1229" t="n">
        <v>0.06</v>
      </c>
      <c r="X1229" t="n">
        <v>0.07000000000000001</v>
      </c>
      <c r="Y1229" t="n">
        <v>1</v>
      </c>
      <c r="Z1229" t="n">
        <v>10</v>
      </c>
    </row>
    <row r="1230">
      <c r="A1230" t="n">
        <v>45</v>
      </c>
      <c r="B1230" t="n">
        <v>130</v>
      </c>
      <c r="C1230" t="inlineStr">
        <is>
          <t xml:space="preserve">CONCLUIDO	</t>
        </is>
      </c>
      <c r="D1230" t="n">
        <v>13.9497</v>
      </c>
      <c r="E1230" t="n">
        <v>7.17</v>
      </c>
      <c r="F1230" t="n">
        <v>4.12</v>
      </c>
      <c r="G1230" t="n">
        <v>49.43</v>
      </c>
      <c r="H1230" t="n">
        <v>0.8</v>
      </c>
      <c r="I1230" t="n">
        <v>5</v>
      </c>
      <c r="J1230" t="n">
        <v>273.87</v>
      </c>
      <c r="K1230" t="n">
        <v>59.19</v>
      </c>
      <c r="L1230" t="n">
        <v>12.25</v>
      </c>
      <c r="M1230" t="n">
        <v>3</v>
      </c>
      <c r="N1230" t="n">
        <v>72.43000000000001</v>
      </c>
      <c r="O1230" t="n">
        <v>34011.74</v>
      </c>
      <c r="P1230" t="n">
        <v>62.23</v>
      </c>
      <c r="Q1230" t="n">
        <v>203.56</v>
      </c>
      <c r="R1230" t="n">
        <v>16.45</v>
      </c>
      <c r="S1230" t="n">
        <v>13.05</v>
      </c>
      <c r="T1230" t="n">
        <v>1404.16</v>
      </c>
      <c r="U1230" t="n">
        <v>0.79</v>
      </c>
      <c r="V1230" t="n">
        <v>0.91</v>
      </c>
      <c r="W1230" t="n">
        <v>0.06</v>
      </c>
      <c r="X1230" t="n">
        <v>0.08</v>
      </c>
      <c r="Y1230" t="n">
        <v>1</v>
      </c>
      <c r="Z1230" t="n">
        <v>10</v>
      </c>
    </row>
    <row r="1231">
      <c r="A1231" t="n">
        <v>46</v>
      </c>
      <c r="B1231" t="n">
        <v>130</v>
      </c>
      <c r="C1231" t="inlineStr">
        <is>
          <t xml:space="preserve">CONCLUIDO	</t>
        </is>
      </c>
      <c r="D1231" t="n">
        <v>13.9627</v>
      </c>
      <c r="E1231" t="n">
        <v>7.16</v>
      </c>
      <c r="F1231" t="n">
        <v>4.11</v>
      </c>
      <c r="G1231" t="n">
        <v>49.35</v>
      </c>
      <c r="H1231" t="n">
        <v>0.8100000000000001</v>
      </c>
      <c r="I1231" t="n">
        <v>5</v>
      </c>
      <c r="J1231" t="n">
        <v>274.35</v>
      </c>
      <c r="K1231" t="n">
        <v>59.19</v>
      </c>
      <c r="L1231" t="n">
        <v>12.5</v>
      </c>
      <c r="M1231" t="n">
        <v>3</v>
      </c>
      <c r="N1231" t="n">
        <v>72.66</v>
      </c>
      <c r="O1231" t="n">
        <v>34071.31</v>
      </c>
      <c r="P1231" t="n">
        <v>62.08</v>
      </c>
      <c r="Q1231" t="n">
        <v>203.56</v>
      </c>
      <c r="R1231" t="n">
        <v>16.18</v>
      </c>
      <c r="S1231" t="n">
        <v>13.05</v>
      </c>
      <c r="T1231" t="n">
        <v>1271.49</v>
      </c>
      <c r="U1231" t="n">
        <v>0.8100000000000001</v>
      </c>
      <c r="V1231" t="n">
        <v>0.91</v>
      </c>
      <c r="W1231" t="n">
        <v>0.06</v>
      </c>
      <c r="X1231" t="n">
        <v>0.07000000000000001</v>
      </c>
      <c r="Y1231" t="n">
        <v>1</v>
      </c>
      <c r="Z1231" t="n">
        <v>10</v>
      </c>
    </row>
    <row r="1232">
      <c r="A1232" t="n">
        <v>47</v>
      </c>
      <c r="B1232" t="n">
        <v>130</v>
      </c>
      <c r="C1232" t="inlineStr">
        <is>
          <t xml:space="preserve">CONCLUIDO	</t>
        </is>
      </c>
      <c r="D1232" t="n">
        <v>13.9817</v>
      </c>
      <c r="E1232" t="n">
        <v>7.15</v>
      </c>
      <c r="F1232" t="n">
        <v>4.1</v>
      </c>
      <c r="G1232" t="n">
        <v>49.23</v>
      </c>
      <c r="H1232" t="n">
        <v>0.83</v>
      </c>
      <c r="I1232" t="n">
        <v>5</v>
      </c>
      <c r="J1232" t="n">
        <v>274.84</v>
      </c>
      <c r="K1232" t="n">
        <v>59.19</v>
      </c>
      <c r="L1232" t="n">
        <v>12.75</v>
      </c>
      <c r="M1232" t="n">
        <v>3</v>
      </c>
      <c r="N1232" t="n">
        <v>72.89</v>
      </c>
      <c r="O1232" t="n">
        <v>34130.98</v>
      </c>
      <c r="P1232" t="n">
        <v>61.77</v>
      </c>
      <c r="Q1232" t="n">
        <v>203.56</v>
      </c>
      <c r="R1232" t="n">
        <v>15.91</v>
      </c>
      <c r="S1232" t="n">
        <v>13.05</v>
      </c>
      <c r="T1232" t="n">
        <v>1136.25</v>
      </c>
      <c r="U1232" t="n">
        <v>0.82</v>
      </c>
      <c r="V1232" t="n">
        <v>0.91</v>
      </c>
      <c r="W1232" t="n">
        <v>0.06</v>
      </c>
      <c r="X1232" t="n">
        <v>0.06</v>
      </c>
      <c r="Y1232" t="n">
        <v>1</v>
      </c>
      <c r="Z1232" t="n">
        <v>10</v>
      </c>
    </row>
    <row r="1233">
      <c r="A1233" t="n">
        <v>48</v>
      </c>
      <c r="B1233" t="n">
        <v>130</v>
      </c>
      <c r="C1233" t="inlineStr">
        <is>
          <t xml:space="preserve">CONCLUIDO	</t>
        </is>
      </c>
      <c r="D1233" t="n">
        <v>13.9649</v>
      </c>
      <c r="E1233" t="n">
        <v>7.16</v>
      </c>
      <c r="F1233" t="n">
        <v>4.11</v>
      </c>
      <c r="G1233" t="n">
        <v>49.34</v>
      </c>
      <c r="H1233" t="n">
        <v>0.84</v>
      </c>
      <c r="I1233" t="n">
        <v>5</v>
      </c>
      <c r="J1233" t="n">
        <v>275.32</v>
      </c>
      <c r="K1233" t="n">
        <v>59.19</v>
      </c>
      <c r="L1233" t="n">
        <v>13</v>
      </c>
      <c r="M1233" t="n">
        <v>3</v>
      </c>
      <c r="N1233" t="n">
        <v>73.13</v>
      </c>
      <c r="O1233" t="n">
        <v>34190.73</v>
      </c>
      <c r="P1233" t="n">
        <v>61.82</v>
      </c>
      <c r="Q1233" t="n">
        <v>203.56</v>
      </c>
      <c r="R1233" t="n">
        <v>16.25</v>
      </c>
      <c r="S1233" t="n">
        <v>13.05</v>
      </c>
      <c r="T1233" t="n">
        <v>1304.8</v>
      </c>
      <c r="U1233" t="n">
        <v>0.8</v>
      </c>
      <c r="V1233" t="n">
        <v>0.91</v>
      </c>
      <c r="W1233" t="n">
        <v>0.06</v>
      </c>
      <c r="X1233" t="n">
        <v>0.07000000000000001</v>
      </c>
      <c r="Y1233" t="n">
        <v>1</v>
      </c>
      <c r="Z1233" t="n">
        <v>10</v>
      </c>
    </row>
    <row r="1234">
      <c r="A1234" t="n">
        <v>49</v>
      </c>
      <c r="B1234" t="n">
        <v>130</v>
      </c>
      <c r="C1234" t="inlineStr">
        <is>
          <t xml:space="preserve">CONCLUIDO	</t>
        </is>
      </c>
      <c r="D1234" t="n">
        <v>13.9297</v>
      </c>
      <c r="E1234" t="n">
        <v>7.18</v>
      </c>
      <c r="F1234" t="n">
        <v>4.13</v>
      </c>
      <c r="G1234" t="n">
        <v>49.55</v>
      </c>
      <c r="H1234" t="n">
        <v>0.86</v>
      </c>
      <c r="I1234" t="n">
        <v>5</v>
      </c>
      <c r="J1234" t="n">
        <v>275.81</v>
      </c>
      <c r="K1234" t="n">
        <v>59.19</v>
      </c>
      <c r="L1234" t="n">
        <v>13.25</v>
      </c>
      <c r="M1234" t="n">
        <v>3</v>
      </c>
      <c r="N1234" t="n">
        <v>73.36</v>
      </c>
      <c r="O1234" t="n">
        <v>34250.57</v>
      </c>
      <c r="P1234" t="n">
        <v>61.83</v>
      </c>
      <c r="Q1234" t="n">
        <v>203.56</v>
      </c>
      <c r="R1234" t="n">
        <v>16.88</v>
      </c>
      <c r="S1234" t="n">
        <v>13.05</v>
      </c>
      <c r="T1234" t="n">
        <v>1619.86</v>
      </c>
      <c r="U1234" t="n">
        <v>0.77</v>
      </c>
      <c r="V1234" t="n">
        <v>0.9</v>
      </c>
      <c r="W1234" t="n">
        <v>0.06</v>
      </c>
      <c r="X1234" t="n">
        <v>0.09</v>
      </c>
      <c r="Y1234" t="n">
        <v>1</v>
      </c>
      <c r="Z1234" t="n">
        <v>10</v>
      </c>
    </row>
    <row r="1235">
      <c r="A1235" t="n">
        <v>50</v>
      </c>
      <c r="B1235" t="n">
        <v>130</v>
      </c>
      <c r="C1235" t="inlineStr">
        <is>
          <t xml:space="preserve">CONCLUIDO	</t>
        </is>
      </c>
      <c r="D1235" t="n">
        <v>13.94</v>
      </c>
      <c r="E1235" t="n">
        <v>7.17</v>
      </c>
      <c r="F1235" t="n">
        <v>4.12</v>
      </c>
      <c r="G1235" t="n">
        <v>49.49</v>
      </c>
      <c r="H1235" t="n">
        <v>0.87</v>
      </c>
      <c r="I1235" t="n">
        <v>5</v>
      </c>
      <c r="J1235" t="n">
        <v>276.29</v>
      </c>
      <c r="K1235" t="n">
        <v>59.19</v>
      </c>
      <c r="L1235" t="n">
        <v>13.5</v>
      </c>
      <c r="M1235" t="n">
        <v>3</v>
      </c>
      <c r="N1235" t="n">
        <v>73.59999999999999</v>
      </c>
      <c r="O1235" t="n">
        <v>34310.51</v>
      </c>
      <c r="P1235" t="n">
        <v>61.55</v>
      </c>
      <c r="Q1235" t="n">
        <v>203.56</v>
      </c>
      <c r="R1235" t="n">
        <v>16.63</v>
      </c>
      <c r="S1235" t="n">
        <v>13.05</v>
      </c>
      <c r="T1235" t="n">
        <v>1493.03</v>
      </c>
      <c r="U1235" t="n">
        <v>0.78</v>
      </c>
      <c r="V1235" t="n">
        <v>0.91</v>
      </c>
      <c r="W1235" t="n">
        <v>0.06</v>
      </c>
      <c r="X1235" t="n">
        <v>0.08</v>
      </c>
      <c r="Y1235" t="n">
        <v>1</v>
      </c>
      <c r="Z1235" t="n">
        <v>10</v>
      </c>
    </row>
    <row r="1236">
      <c r="A1236" t="n">
        <v>51</v>
      </c>
      <c r="B1236" t="n">
        <v>130</v>
      </c>
      <c r="C1236" t="inlineStr">
        <is>
          <t xml:space="preserve">CONCLUIDO	</t>
        </is>
      </c>
      <c r="D1236" t="n">
        <v>13.9432</v>
      </c>
      <c r="E1236" t="n">
        <v>7.17</v>
      </c>
      <c r="F1236" t="n">
        <v>4.12</v>
      </c>
      <c r="G1236" t="n">
        <v>49.47</v>
      </c>
      <c r="H1236" t="n">
        <v>0.88</v>
      </c>
      <c r="I1236" t="n">
        <v>5</v>
      </c>
      <c r="J1236" t="n">
        <v>276.78</v>
      </c>
      <c r="K1236" t="n">
        <v>59.19</v>
      </c>
      <c r="L1236" t="n">
        <v>13.75</v>
      </c>
      <c r="M1236" t="n">
        <v>3</v>
      </c>
      <c r="N1236" t="n">
        <v>73.84</v>
      </c>
      <c r="O1236" t="n">
        <v>34370.54</v>
      </c>
      <c r="P1236" t="n">
        <v>61.26</v>
      </c>
      <c r="Q1236" t="n">
        <v>203.56</v>
      </c>
      <c r="R1236" t="n">
        <v>16.64</v>
      </c>
      <c r="S1236" t="n">
        <v>13.05</v>
      </c>
      <c r="T1236" t="n">
        <v>1501.38</v>
      </c>
      <c r="U1236" t="n">
        <v>0.78</v>
      </c>
      <c r="V1236" t="n">
        <v>0.91</v>
      </c>
      <c r="W1236" t="n">
        <v>0.06</v>
      </c>
      <c r="X1236" t="n">
        <v>0.08</v>
      </c>
      <c r="Y1236" t="n">
        <v>1</v>
      </c>
      <c r="Z1236" t="n">
        <v>10</v>
      </c>
    </row>
    <row r="1237">
      <c r="A1237" t="n">
        <v>52</v>
      </c>
      <c r="B1237" t="n">
        <v>130</v>
      </c>
      <c r="C1237" t="inlineStr">
        <is>
          <t xml:space="preserve">CONCLUIDO	</t>
        </is>
      </c>
      <c r="D1237" t="n">
        <v>13.927</v>
      </c>
      <c r="E1237" t="n">
        <v>7.18</v>
      </c>
      <c r="F1237" t="n">
        <v>4.13</v>
      </c>
      <c r="G1237" t="n">
        <v>49.57</v>
      </c>
      <c r="H1237" t="n">
        <v>0.9</v>
      </c>
      <c r="I1237" t="n">
        <v>5</v>
      </c>
      <c r="J1237" t="n">
        <v>277.27</v>
      </c>
      <c r="K1237" t="n">
        <v>59.19</v>
      </c>
      <c r="L1237" t="n">
        <v>14</v>
      </c>
      <c r="M1237" t="n">
        <v>3</v>
      </c>
      <c r="N1237" t="n">
        <v>74.06999999999999</v>
      </c>
      <c r="O1237" t="n">
        <v>34430.66</v>
      </c>
      <c r="P1237" t="n">
        <v>61.14</v>
      </c>
      <c r="Q1237" t="n">
        <v>203.56</v>
      </c>
      <c r="R1237" t="n">
        <v>16.88</v>
      </c>
      <c r="S1237" t="n">
        <v>13.05</v>
      </c>
      <c r="T1237" t="n">
        <v>1617.96</v>
      </c>
      <c r="U1237" t="n">
        <v>0.77</v>
      </c>
      <c r="V1237" t="n">
        <v>0.9</v>
      </c>
      <c r="W1237" t="n">
        <v>0.06</v>
      </c>
      <c r="X1237" t="n">
        <v>0.09</v>
      </c>
      <c r="Y1237" t="n">
        <v>1</v>
      </c>
      <c r="Z1237" t="n">
        <v>10</v>
      </c>
    </row>
    <row r="1238">
      <c r="A1238" t="n">
        <v>53</v>
      </c>
      <c r="B1238" t="n">
        <v>130</v>
      </c>
      <c r="C1238" t="inlineStr">
        <is>
          <t xml:space="preserve">CONCLUIDO	</t>
        </is>
      </c>
      <c r="D1238" t="n">
        <v>13.9416</v>
      </c>
      <c r="E1238" t="n">
        <v>7.17</v>
      </c>
      <c r="F1238" t="n">
        <v>4.12</v>
      </c>
      <c r="G1238" t="n">
        <v>49.48</v>
      </c>
      <c r="H1238" t="n">
        <v>0.91</v>
      </c>
      <c r="I1238" t="n">
        <v>5</v>
      </c>
      <c r="J1238" t="n">
        <v>277.76</v>
      </c>
      <c r="K1238" t="n">
        <v>59.19</v>
      </c>
      <c r="L1238" t="n">
        <v>14.25</v>
      </c>
      <c r="M1238" t="n">
        <v>3</v>
      </c>
      <c r="N1238" t="n">
        <v>74.31</v>
      </c>
      <c r="O1238" t="n">
        <v>34490.87</v>
      </c>
      <c r="P1238" t="n">
        <v>60.83</v>
      </c>
      <c r="Q1238" t="n">
        <v>203.56</v>
      </c>
      <c r="R1238" t="n">
        <v>16.6</v>
      </c>
      <c r="S1238" t="n">
        <v>13.05</v>
      </c>
      <c r="T1238" t="n">
        <v>1481.39</v>
      </c>
      <c r="U1238" t="n">
        <v>0.79</v>
      </c>
      <c r="V1238" t="n">
        <v>0.91</v>
      </c>
      <c r="W1238" t="n">
        <v>0.06</v>
      </c>
      <c r="X1238" t="n">
        <v>0.08</v>
      </c>
      <c r="Y1238" t="n">
        <v>1</v>
      </c>
      <c r="Z1238" t="n">
        <v>10</v>
      </c>
    </row>
    <row r="1239">
      <c r="A1239" t="n">
        <v>54</v>
      </c>
      <c r="B1239" t="n">
        <v>130</v>
      </c>
      <c r="C1239" t="inlineStr">
        <is>
          <t xml:space="preserve">CONCLUIDO	</t>
        </is>
      </c>
      <c r="D1239" t="n">
        <v>14.0928</v>
      </c>
      <c r="E1239" t="n">
        <v>7.1</v>
      </c>
      <c r="F1239" t="n">
        <v>4.1</v>
      </c>
      <c r="G1239" t="n">
        <v>61.43</v>
      </c>
      <c r="H1239" t="n">
        <v>0.93</v>
      </c>
      <c r="I1239" t="n">
        <v>4</v>
      </c>
      <c r="J1239" t="n">
        <v>278.25</v>
      </c>
      <c r="K1239" t="n">
        <v>59.19</v>
      </c>
      <c r="L1239" t="n">
        <v>14.5</v>
      </c>
      <c r="M1239" t="n">
        <v>2</v>
      </c>
      <c r="N1239" t="n">
        <v>74.55</v>
      </c>
      <c r="O1239" t="n">
        <v>34551.18</v>
      </c>
      <c r="P1239" t="n">
        <v>60.18</v>
      </c>
      <c r="Q1239" t="n">
        <v>203.56</v>
      </c>
      <c r="R1239" t="n">
        <v>15.68</v>
      </c>
      <c r="S1239" t="n">
        <v>13.05</v>
      </c>
      <c r="T1239" t="n">
        <v>1022.69</v>
      </c>
      <c r="U1239" t="n">
        <v>0.83</v>
      </c>
      <c r="V1239" t="n">
        <v>0.91</v>
      </c>
      <c r="W1239" t="n">
        <v>0.06</v>
      </c>
      <c r="X1239" t="n">
        <v>0.06</v>
      </c>
      <c r="Y1239" t="n">
        <v>1</v>
      </c>
      <c r="Z1239" t="n">
        <v>10</v>
      </c>
    </row>
    <row r="1240">
      <c r="A1240" t="n">
        <v>55</v>
      </c>
      <c r="B1240" t="n">
        <v>130</v>
      </c>
      <c r="C1240" t="inlineStr">
        <is>
          <t xml:space="preserve">CONCLUIDO	</t>
        </is>
      </c>
      <c r="D1240" t="n">
        <v>14.1121</v>
      </c>
      <c r="E1240" t="n">
        <v>7.09</v>
      </c>
      <c r="F1240" t="n">
        <v>4.09</v>
      </c>
      <c r="G1240" t="n">
        <v>61.28</v>
      </c>
      <c r="H1240" t="n">
        <v>0.9399999999999999</v>
      </c>
      <c r="I1240" t="n">
        <v>4</v>
      </c>
      <c r="J1240" t="n">
        <v>278.74</v>
      </c>
      <c r="K1240" t="n">
        <v>59.19</v>
      </c>
      <c r="L1240" t="n">
        <v>14.75</v>
      </c>
      <c r="M1240" t="n">
        <v>2</v>
      </c>
      <c r="N1240" t="n">
        <v>74.79000000000001</v>
      </c>
      <c r="O1240" t="n">
        <v>34611.59</v>
      </c>
      <c r="P1240" t="n">
        <v>59.99</v>
      </c>
      <c r="Q1240" t="n">
        <v>203.57</v>
      </c>
      <c r="R1240" t="n">
        <v>15.31</v>
      </c>
      <c r="S1240" t="n">
        <v>13.05</v>
      </c>
      <c r="T1240" t="n">
        <v>841.63</v>
      </c>
      <c r="U1240" t="n">
        <v>0.85</v>
      </c>
      <c r="V1240" t="n">
        <v>0.91</v>
      </c>
      <c r="W1240" t="n">
        <v>0.06</v>
      </c>
      <c r="X1240" t="n">
        <v>0.04</v>
      </c>
      <c r="Y1240" t="n">
        <v>1</v>
      </c>
      <c r="Z1240" t="n">
        <v>10</v>
      </c>
    </row>
    <row r="1241">
      <c r="A1241" t="n">
        <v>56</v>
      </c>
      <c r="B1241" t="n">
        <v>130</v>
      </c>
      <c r="C1241" t="inlineStr">
        <is>
          <t xml:space="preserve">CONCLUIDO	</t>
        </is>
      </c>
      <c r="D1241" t="n">
        <v>14.1154</v>
      </c>
      <c r="E1241" t="n">
        <v>7.08</v>
      </c>
      <c r="F1241" t="n">
        <v>4.08</v>
      </c>
      <c r="G1241" t="n">
        <v>61.26</v>
      </c>
      <c r="H1241" t="n">
        <v>0.96</v>
      </c>
      <c r="I1241" t="n">
        <v>4</v>
      </c>
      <c r="J1241" t="n">
        <v>279.23</v>
      </c>
      <c r="K1241" t="n">
        <v>59.19</v>
      </c>
      <c r="L1241" t="n">
        <v>15</v>
      </c>
      <c r="M1241" t="n">
        <v>2</v>
      </c>
      <c r="N1241" t="n">
        <v>75.03</v>
      </c>
      <c r="O1241" t="n">
        <v>34672.08</v>
      </c>
      <c r="P1241" t="n">
        <v>59.93</v>
      </c>
      <c r="Q1241" t="n">
        <v>203.58</v>
      </c>
      <c r="R1241" t="n">
        <v>15.36</v>
      </c>
      <c r="S1241" t="n">
        <v>13.05</v>
      </c>
      <c r="T1241" t="n">
        <v>865.73</v>
      </c>
      <c r="U1241" t="n">
        <v>0.85</v>
      </c>
      <c r="V1241" t="n">
        <v>0.91</v>
      </c>
      <c r="W1241" t="n">
        <v>0.06</v>
      </c>
      <c r="X1241" t="n">
        <v>0.04</v>
      </c>
      <c r="Y1241" t="n">
        <v>1</v>
      </c>
      <c r="Z1241" t="n">
        <v>10</v>
      </c>
    </row>
    <row r="1242">
      <c r="A1242" t="n">
        <v>57</v>
      </c>
      <c r="B1242" t="n">
        <v>130</v>
      </c>
      <c r="C1242" t="inlineStr">
        <is>
          <t xml:space="preserve">CONCLUIDO	</t>
        </is>
      </c>
      <c r="D1242" t="n">
        <v>14.0977</v>
      </c>
      <c r="E1242" t="n">
        <v>7.09</v>
      </c>
      <c r="F1242" t="n">
        <v>4.09</v>
      </c>
      <c r="G1242" t="n">
        <v>61.39</v>
      </c>
      <c r="H1242" t="n">
        <v>0.97</v>
      </c>
      <c r="I1242" t="n">
        <v>4</v>
      </c>
      <c r="J1242" t="n">
        <v>279.72</v>
      </c>
      <c r="K1242" t="n">
        <v>59.19</v>
      </c>
      <c r="L1242" t="n">
        <v>15.25</v>
      </c>
      <c r="M1242" t="n">
        <v>2</v>
      </c>
      <c r="N1242" t="n">
        <v>75.27</v>
      </c>
      <c r="O1242" t="n">
        <v>34732.68</v>
      </c>
      <c r="P1242" t="n">
        <v>59.99</v>
      </c>
      <c r="Q1242" t="n">
        <v>203.56</v>
      </c>
      <c r="R1242" t="n">
        <v>15.64</v>
      </c>
      <c r="S1242" t="n">
        <v>13.05</v>
      </c>
      <c r="T1242" t="n">
        <v>1006.35</v>
      </c>
      <c r="U1242" t="n">
        <v>0.83</v>
      </c>
      <c r="V1242" t="n">
        <v>0.91</v>
      </c>
      <c r="W1242" t="n">
        <v>0.06</v>
      </c>
      <c r="X1242" t="n">
        <v>0.05</v>
      </c>
      <c r="Y1242" t="n">
        <v>1</v>
      </c>
      <c r="Z1242" t="n">
        <v>10</v>
      </c>
    </row>
    <row r="1243">
      <c r="A1243" t="n">
        <v>58</v>
      </c>
      <c r="B1243" t="n">
        <v>130</v>
      </c>
      <c r="C1243" t="inlineStr">
        <is>
          <t xml:space="preserve">CONCLUIDO	</t>
        </is>
      </c>
      <c r="D1243" t="n">
        <v>14.0812</v>
      </c>
      <c r="E1243" t="n">
        <v>7.1</v>
      </c>
      <c r="F1243" t="n">
        <v>4.1</v>
      </c>
      <c r="G1243" t="n">
        <v>61.52</v>
      </c>
      <c r="H1243" t="n">
        <v>0.98</v>
      </c>
      <c r="I1243" t="n">
        <v>4</v>
      </c>
      <c r="J1243" t="n">
        <v>280.21</v>
      </c>
      <c r="K1243" t="n">
        <v>59.19</v>
      </c>
      <c r="L1243" t="n">
        <v>15.5</v>
      </c>
      <c r="M1243" t="n">
        <v>2</v>
      </c>
      <c r="N1243" t="n">
        <v>75.52</v>
      </c>
      <c r="O1243" t="n">
        <v>34793.36</v>
      </c>
      <c r="P1243" t="n">
        <v>60.1</v>
      </c>
      <c r="Q1243" t="n">
        <v>203.56</v>
      </c>
      <c r="R1243" t="n">
        <v>15.93</v>
      </c>
      <c r="S1243" t="n">
        <v>13.05</v>
      </c>
      <c r="T1243" t="n">
        <v>1152.03</v>
      </c>
      <c r="U1243" t="n">
        <v>0.82</v>
      </c>
      <c r="V1243" t="n">
        <v>0.91</v>
      </c>
      <c r="W1243" t="n">
        <v>0.06</v>
      </c>
      <c r="X1243" t="n">
        <v>0.06</v>
      </c>
      <c r="Y1243" t="n">
        <v>1</v>
      </c>
      <c r="Z1243" t="n">
        <v>10</v>
      </c>
    </row>
    <row r="1244">
      <c r="A1244" t="n">
        <v>59</v>
      </c>
      <c r="B1244" t="n">
        <v>130</v>
      </c>
      <c r="C1244" t="inlineStr">
        <is>
          <t xml:space="preserve">CONCLUIDO	</t>
        </is>
      </c>
      <c r="D1244" t="n">
        <v>14.0884</v>
      </c>
      <c r="E1244" t="n">
        <v>7.1</v>
      </c>
      <c r="F1244" t="n">
        <v>4.1</v>
      </c>
      <c r="G1244" t="n">
        <v>61.46</v>
      </c>
      <c r="H1244" t="n">
        <v>1</v>
      </c>
      <c r="I1244" t="n">
        <v>4</v>
      </c>
      <c r="J1244" t="n">
        <v>280.7</v>
      </c>
      <c r="K1244" t="n">
        <v>59.19</v>
      </c>
      <c r="L1244" t="n">
        <v>15.75</v>
      </c>
      <c r="M1244" t="n">
        <v>2</v>
      </c>
      <c r="N1244" t="n">
        <v>75.76000000000001</v>
      </c>
      <c r="O1244" t="n">
        <v>34854.15</v>
      </c>
      <c r="P1244" t="n">
        <v>59.98</v>
      </c>
      <c r="Q1244" t="n">
        <v>203.56</v>
      </c>
      <c r="R1244" t="n">
        <v>15.83</v>
      </c>
      <c r="S1244" t="n">
        <v>13.05</v>
      </c>
      <c r="T1244" t="n">
        <v>1099.08</v>
      </c>
      <c r="U1244" t="n">
        <v>0.82</v>
      </c>
      <c r="V1244" t="n">
        <v>0.91</v>
      </c>
      <c r="W1244" t="n">
        <v>0.06</v>
      </c>
      <c r="X1244" t="n">
        <v>0.06</v>
      </c>
      <c r="Y1244" t="n">
        <v>1</v>
      </c>
      <c r="Z1244" t="n">
        <v>10</v>
      </c>
    </row>
    <row r="1245">
      <c r="A1245" t="n">
        <v>60</v>
      </c>
      <c r="B1245" t="n">
        <v>130</v>
      </c>
      <c r="C1245" t="inlineStr">
        <is>
          <t xml:space="preserve">CONCLUIDO	</t>
        </is>
      </c>
      <c r="D1245" t="n">
        <v>14.0845</v>
      </c>
      <c r="E1245" t="n">
        <v>7.1</v>
      </c>
      <c r="F1245" t="n">
        <v>4.1</v>
      </c>
      <c r="G1245" t="n">
        <v>61.49</v>
      </c>
      <c r="H1245" t="n">
        <v>1.01</v>
      </c>
      <c r="I1245" t="n">
        <v>4</v>
      </c>
      <c r="J1245" t="n">
        <v>281.2</v>
      </c>
      <c r="K1245" t="n">
        <v>59.19</v>
      </c>
      <c r="L1245" t="n">
        <v>16</v>
      </c>
      <c r="M1245" t="n">
        <v>2</v>
      </c>
      <c r="N1245" t="n">
        <v>76</v>
      </c>
      <c r="O1245" t="n">
        <v>34915.03</v>
      </c>
      <c r="P1245" t="n">
        <v>59.94</v>
      </c>
      <c r="Q1245" t="n">
        <v>203.56</v>
      </c>
      <c r="R1245" t="n">
        <v>15.93</v>
      </c>
      <c r="S1245" t="n">
        <v>13.05</v>
      </c>
      <c r="T1245" t="n">
        <v>1148.26</v>
      </c>
      <c r="U1245" t="n">
        <v>0.82</v>
      </c>
      <c r="V1245" t="n">
        <v>0.91</v>
      </c>
      <c r="W1245" t="n">
        <v>0.06</v>
      </c>
      <c r="X1245" t="n">
        <v>0.06</v>
      </c>
      <c r="Y1245" t="n">
        <v>1</v>
      </c>
      <c r="Z1245" t="n">
        <v>10</v>
      </c>
    </row>
    <row r="1246">
      <c r="A1246" t="n">
        <v>61</v>
      </c>
      <c r="B1246" t="n">
        <v>130</v>
      </c>
      <c r="C1246" t="inlineStr">
        <is>
          <t xml:space="preserve">CONCLUIDO	</t>
        </is>
      </c>
      <c r="D1246" t="n">
        <v>14.0845</v>
      </c>
      <c r="E1246" t="n">
        <v>7.1</v>
      </c>
      <c r="F1246" t="n">
        <v>4.1</v>
      </c>
      <c r="G1246" t="n">
        <v>61.49</v>
      </c>
      <c r="H1246" t="n">
        <v>1.03</v>
      </c>
      <c r="I1246" t="n">
        <v>4</v>
      </c>
      <c r="J1246" t="n">
        <v>281.69</v>
      </c>
      <c r="K1246" t="n">
        <v>59.19</v>
      </c>
      <c r="L1246" t="n">
        <v>16.25</v>
      </c>
      <c r="M1246" t="n">
        <v>2</v>
      </c>
      <c r="N1246" t="n">
        <v>76.25</v>
      </c>
      <c r="O1246" t="n">
        <v>34976</v>
      </c>
      <c r="P1246" t="n">
        <v>59.84</v>
      </c>
      <c r="Q1246" t="n">
        <v>203.56</v>
      </c>
      <c r="R1246" t="n">
        <v>15.87</v>
      </c>
      <c r="S1246" t="n">
        <v>13.05</v>
      </c>
      <c r="T1246" t="n">
        <v>1121.49</v>
      </c>
      <c r="U1246" t="n">
        <v>0.82</v>
      </c>
      <c r="V1246" t="n">
        <v>0.91</v>
      </c>
      <c r="W1246" t="n">
        <v>0.06</v>
      </c>
      <c r="X1246" t="n">
        <v>0.06</v>
      </c>
      <c r="Y1246" t="n">
        <v>1</v>
      </c>
      <c r="Z1246" t="n">
        <v>10</v>
      </c>
    </row>
    <row r="1247">
      <c r="A1247" t="n">
        <v>62</v>
      </c>
      <c r="B1247" t="n">
        <v>130</v>
      </c>
      <c r="C1247" t="inlineStr">
        <is>
          <t xml:space="preserve">CONCLUIDO	</t>
        </is>
      </c>
      <c r="D1247" t="n">
        <v>14.0801</v>
      </c>
      <c r="E1247" t="n">
        <v>7.1</v>
      </c>
      <c r="F1247" t="n">
        <v>4.1</v>
      </c>
      <c r="G1247" t="n">
        <v>61.52</v>
      </c>
      <c r="H1247" t="n">
        <v>1.04</v>
      </c>
      <c r="I1247" t="n">
        <v>4</v>
      </c>
      <c r="J1247" t="n">
        <v>282.19</v>
      </c>
      <c r="K1247" t="n">
        <v>59.19</v>
      </c>
      <c r="L1247" t="n">
        <v>16.5</v>
      </c>
      <c r="M1247" t="n">
        <v>2</v>
      </c>
      <c r="N1247" t="n">
        <v>76.48999999999999</v>
      </c>
      <c r="O1247" t="n">
        <v>35037.08</v>
      </c>
      <c r="P1247" t="n">
        <v>59.86</v>
      </c>
      <c r="Q1247" t="n">
        <v>203.56</v>
      </c>
      <c r="R1247" t="n">
        <v>15.95</v>
      </c>
      <c r="S1247" t="n">
        <v>13.05</v>
      </c>
      <c r="T1247" t="n">
        <v>1159.81</v>
      </c>
      <c r="U1247" t="n">
        <v>0.82</v>
      </c>
      <c r="V1247" t="n">
        <v>0.91</v>
      </c>
      <c r="W1247" t="n">
        <v>0.06</v>
      </c>
      <c r="X1247" t="n">
        <v>0.06</v>
      </c>
      <c r="Y1247" t="n">
        <v>1</v>
      </c>
      <c r="Z1247" t="n">
        <v>10</v>
      </c>
    </row>
    <row r="1248">
      <c r="A1248" t="n">
        <v>63</v>
      </c>
      <c r="B1248" t="n">
        <v>130</v>
      </c>
      <c r="C1248" t="inlineStr">
        <is>
          <t xml:space="preserve">CONCLUIDO	</t>
        </is>
      </c>
      <c r="D1248" t="n">
        <v>14.1</v>
      </c>
      <c r="E1248" t="n">
        <v>7.09</v>
      </c>
      <c r="F1248" t="n">
        <v>4.09</v>
      </c>
      <c r="G1248" t="n">
        <v>61.38</v>
      </c>
      <c r="H1248" t="n">
        <v>1.06</v>
      </c>
      <c r="I1248" t="n">
        <v>4</v>
      </c>
      <c r="J1248" t="n">
        <v>282.68</v>
      </c>
      <c r="K1248" t="n">
        <v>59.19</v>
      </c>
      <c r="L1248" t="n">
        <v>16.75</v>
      </c>
      <c r="M1248" t="n">
        <v>2</v>
      </c>
      <c r="N1248" t="n">
        <v>76.73999999999999</v>
      </c>
      <c r="O1248" t="n">
        <v>35098.25</v>
      </c>
      <c r="P1248" t="n">
        <v>59.56</v>
      </c>
      <c r="Q1248" t="n">
        <v>203.56</v>
      </c>
      <c r="R1248" t="n">
        <v>15.55</v>
      </c>
      <c r="S1248" t="n">
        <v>13.05</v>
      </c>
      <c r="T1248" t="n">
        <v>959.51</v>
      </c>
      <c r="U1248" t="n">
        <v>0.84</v>
      </c>
      <c r="V1248" t="n">
        <v>0.91</v>
      </c>
      <c r="W1248" t="n">
        <v>0.06</v>
      </c>
      <c r="X1248" t="n">
        <v>0.05</v>
      </c>
      <c r="Y1248" t="n">
        <v>1</v>
      </c>
      <c r="Z1248" t="n">
        <v>10</v>
      </c>
    </row>
    <row r="1249">
      <c r="A1249" t="n">
        <v>64</v>
      </c>
      <c r="B1249" t="n">
        <v>130</v>
      </c>
      <c r="C1249" t="inlineStr">
        <is>
          <t xml:space="preserve">CONCLUIDO	</t>
        </is>
      </c>
      <c r="D1249" t="n">
        <v>14.1071</v>
      </c>
      <c r="E1249" t="n">
        <v>7.09</v>
      </c>
      <c r="F1249" t="n">
        <v>4.09</v>
      </c>
      <c r="G1249" t="n">
        <v>61.32</v>
      </c>
      <c r="H1249" t="n">
        <v>1.07</v>
      </c>
      <c r="I1249" t="n">
        <v>4</v>
      </c>
      <c r="J1249" t="n">
        <v>283.18</v>
      </c>
      <c r="K1249" t="n">
        <v>59.19</v>
      </c>
      <c r="L1249" t="n">
        <v>17</v>
      </c>
      <c r="M1249" t="n">
        <v>2</v>
      </c>
      <c r="N1249" t="n">
        <v>76.98</v>
      </c>
      <c r="O1249" t="n">
        <v>35159.52</v>
      </c>
      <c r="P1249" t="n">
        <v>59.37</v>
      </c>
      <c r="Q1249" t="n">
        <v>203.56</v>
      </c>
      <c r="R1249" t="n">
        <v>15.47</v>
      </c>
      <c r="S1249" t="n">
        <v>13.05</v>
      </c>
      <c r="T1249" t="n">
        <v>918.28</v>
      </c>
      <c r="U1249" t="n">
        <v>0.84</v>
      </c>
      <c r="V1249" t="n">
        <v>0.91</v>
      </c>
      <c r="W1249" t="n">
        <v>0.06</v>
      </c>
      <c r="X1249" t="n">
        <v>0.05</v>
      </c>
      <c r="Y1249" t="n">
        <v>1</v>
      </c>
      <c r="Z1249" t="n">
        <v>10</v>
      </c>
    </row>
    <row r="1250">
      <c r="A1250" t="n">
        <v>65</v>
      </c>
      <c r="B1250" t="n">
        <v>130</v>
      </c>
      <c r="C1250" t="inlineStr">
        <is>
          <t xml:space="preserve">CONCLUIDO	</t>
        </is>
      </c>
      <c r="D1250" t="n">
        <v>14.1</v>
      </c>
      <c r="E1250" t="n">
        <v>7.09</v>
      </c>
      <c r="F1250" t="n">
        <v>4.09</v>
      </c>
      <c r="G1250" t="n">
        <v>61.38</v>
      </c>
      <c r="H1250" t="n">
        <v>1.08</v>
      </c>
      <c r="I1250" t="n">
        <v>4</v>
      </c>
      <c r="J1250" t="n">
        <v>283.68</v>
      </c>
      <c r="K1250" t="n">
        <v>59.19</v>
      </c>
      <c r="L1250" t="n">
        <v>17.25</v>
      </c>
      <c r="M1250" t="n">
        <v>2</v>
      </c>
      <c r="N1250" t="n">
        <v>77.23</v>
      </c>
      <c r="O1250" t="n">
        <v>35220.89</v>
      </c>
      <c r="P1250" t="n">
        <v>59.25</v>
      </c>
      <c r="Q1250" t="n">
        <v>203.56</v>
      </c>
      <c r="R1250" t="n">
        <v>15.64</v>
      </c>
      <c r="S1250" t="n">
        <v>13.05</v>
      </c>
      <c r="T1250" t="n">
        <v>1004.29</v>
      </c>
      <c r="U1250" t="n">
        <v>0.83</v>
      </c>
      <c r="V1250" t="n">
        <v>0.91</v>
      </c>
      <c r="W1250" t="n">
        <v>0.06</v>
      </c>
      <c r="X1250" t="n">
        <v>0.05</v>
      </c>
      <c r="Y1250" t="n">
        <v>1</v>
      </c>
      <c r="Z1250" t="n">
        <v>10</v>
      </c>
    </row>
    <row r="1251">
      <c r="A1251" t="n">
        <v>66</v>
      </c>
      <c r="B1251" t="n">
        <v>130</v>
      </c>
      <c r="C1251" t="inlineStr">
        <is>
          <t xml:space="preserve">CONCLUIDO	</t>
        </is>
      </c>
      <c r="D1251" t="n">
        <v>14.0834</v>
      </c>
      <c r="E1251" t="n">
        <v>7.1</v>
      </c>
      <c r="F1251" t="n">
        <v>4.1</v>
      </c>
      <c r="G1251" t="n">
        <v>61.5</v>
      </c>
      <c r="H1251" t="n">
        <v>1.1</v>
      </c>
      <c r="I1251" t="n">
        <v>4</v>
      </c>
      <c r="J1251" t="n">
        <v>284.17</v>
      </c>
      <c r="K1251" t="n">
        <v>59.19</v>
      </c>
      <c r="L1251" t="n">
        <v>17.5</v>
      </c>
      <c r="M1251" t="n">
        <v>2</v>
      </c>
      <c r="N1251" t="n">
        <v>77.48</v>
      </c>
      <c r="O1251" t="n">
        <v>35282.36</v>
      </c>
      <c r="P1251" t="n">
        <v>59.53</v>
      </c>
      <c r="Q1251" t="n">
        <v>203.56</v>
      </c>
      <c r="R1251" t="n">
        <v>15.9</v>
      </c>
      <c r="S1251" t="n">
        <v>13.05</v>
      </c>
      <c r="T1251" t="n">
        <v>1134.63</v>
      </c>
      <c r="U1251" t="n">
        <v>0.82</v>
      </c>
      <c r="V1251" t="n">
        <v>0.91</v>
      </c>
      <c r="W1251" t="n">
        <v>0.06</v>
      </c>
      <c r="X1251" t="n">
        <v>0.06</v>
      </c>
      <c r="Y1251" t="n">
        <v>1</v>
      </c>
      <c r="Z1251" t="n">
        <v>10</v>
      </c>
    </row>
    <row r="1252">
      <c r="A1252" t="n">
        <v>67</v>
      </c>
      <c r="B1252" t="n">
        <v>130</v>
      </c>
      <c r="C1252" t="inlineStr">
        <is>
          <t xml:space="preserve">CONCLUIDO	</t>
        </is>
      </c>
      <c r="D1252" t="n">
        <v>14.0746</v>
      </c>
      <c r="E1252" t="n">
        <v>7.1</v>
      </c>
      <c r="F1252" t="n">
        <v>4.1</v>
      </c>
      <c r="G1252" t="n">
        <v>61.57</v>
      </c>
      <c r="H1252" t="n">
        <v>1.11</v>
      </c>
      <c r="I1252" t="n">
        <v>4</v>
      </c>
      <c r="J1252" t="n">
        <v>284.67</v>
      </c>
      <c r="K1252" t="n">
        <v>59.19</v>
      </c>
      <c r="L1252" t="n">
        <v>17.75</v>
      </c>
      <c r="M1252" t="n">
        <v>2</v>
      </c>
      <c r="N1252" t="n">
        <v>77.73</v>
      </c>
      <c r="O1252" t="n">
        <v>35343.92</v>
      </c>
      <c r="P1252" t="n">
        <v>59.38</v>
      </c>
      <c r="Q1252" t="n">
        <v>203.56</v>
      </c>
      <c r="R1252" t="n">
        <v>16.04</v>
      </c>
      <c r="S1252" t="n">
        <v>13.05</v>
      </c>
      <c r="T1252" t="n">
        <v>1203.58</v>
      </c>
      <c r="U1252" t="n">
        <v>0.8100000000000001</v>
      </c>
      <c r="V1252" t="n">
        <v>0.91</v>
      </c>
      <c r="W1252" t="n">
        <v>0.06</v>
      </c>
      <c r="X1252" t="n">
        <v>0.06</v>
      </c>
      <c r="Y1252" t="n">
        <v>1</v>
      </c>
      <c r="Z1252" t="n">
        <v>10</v>
      </c>
    </row>
    <row r="1253">
      <c r="A1253" t="n">
        <v>68</v>
      </c>
      <c r="B1253" t="n">
        <v>130</v>
      </c>
      <c r="C1253" t="inlineStr">
        <is>
          <t xml:space="preserve">CONCLUIDO	</t>
        </is>
      </c>
      <c r="D1253" t="n">
        <v>14.0768</v>
      </c>
      <c r="E1253" t="n">
        <v>7.1</v>
      </c>
      <c r="F1253" t="n">
        <v>4.1</v>
      </c>
      <c r="G1253" t="n">
        <v>61.55</v>
      </c>
      <c r="H1253" t="n">
        <v>1.12</v>
      </c>
      <c r="I1253" t="n">
        <v>4</v>
      </c>
      <c r="J1253" t="n">
        <v>285.17</v>
      </c>
      <c r="K1253" t="n">
        <v>59.19</v>
      </c>
      <c r="L1253" t="n">
        <v>18</v>
      </c>
      <c r="M1253" t="n">
        <v>2</v>
      </c>
      <c r="N1253" t="n">
        <v>77.98</v>
      </c>
      <c r="O1253" t="n">
        <v>35405.59</v>
      </c>
      <c r="P1253" t="n">
        <v>59.05</v>
      </c>
      <c r="Q1253" t="n">
        <v>203.56</v>
      </c>
      <c r="R1253" t="n">
        <v>16</v>
      </c>
      <c r="S1253" t="n">
        <v>13.05</v>
      </c>
      <c r="T1253" t="n">
        <v>1184.58</v>
      </c>
      <c r="U1253" t="n">
        <v>0.82</v>
      </c>
      <c r="V1253" t="n">
        <v>0.91</v>
      </c>
      <c r="W1253" t="n">
        <v>0.06</v>
      </c>
      <c r="X1253" t="n">
        <v>0.06</v>
      </c>
      <c r="Y1253" t="n">
        <v>1</v>
      </c>
      <c r="Z1253" t="n">
        <v>10</v>
      </c>
    </row>
    <row r="1254">
      <c r="A1254" t="n">
        <v>69</v>
      </c>
      <c r="B1254" t="n">
        <v>130</v>
      </c>
      <c r="C1254" t="inlineStr">
        <is>
          <t xml:space="preserve">CONCLUIDO	</t>
        </is>
      </c>
      <c r="D1254" t="n">
        <v>14.0801</v>
      </c>
      <c r="E1254" t="n">
        <v>7.1</v>
      </c>
      <c r="F1254" t="n">
        <v>4.1</v>
      </c>
      <c r="G1254" t="n">
        <v>61.52</v>
      </c>
      <c r="H1254" t="n">
        <v>1.14</v>
      </c>
      <c r="I1254" t="n">
        <v>4</v>
      </c>
      <c r="J1254" t="n">
        <v>285.67</v>
      </c>
      <c r="K1254" t="n">
        <v>59.19</v>
      </c>
      <c r="L1254" t="n">
        <v>18.25</v>
      </c>
      <c r="M1254" t="n">
        <v>2</v>
      </c>
      <c r="N1254" t="n">
        <v>78.23</v>
      </c>
      <c r="O1254" t="n">
        <v>35467.36</v>
      </c>
      <c r="P1254" t="n">
        <v>58.88</v>
      </c>
      <c r="Q1254" t="n">
        <v>203.56</v>
      </c>
      <c r="R1254" t="n">
        <v>15.95</v>
      </c>
      <c r="S1254" t="n">
        <v>13.05</v>
      </c>
      <c r="T1254" t="n">
        <v>1157.9</v>
      </c>
      <c r="U1254" t="n">
        <v>0.82</v>
      </c>
      <c r="V1254" t="n">
        <v>0.91</v>
      </c>
      <c r="W1254" t="n">
        <v>0.06</v>
      </c>
      <c r="X1254" t="n">
        <v>0.06</v>
      </c>
      <c r="Y1254" t="n">
        <v>1</v>
      </c>
      <c r="Z1254" t="n">
        <v>10</v>
      </c>
    </row>
    <row r="1255">
      <c r="A1255" t="n">
        <v>70</v>
      </c>
      <c r="B1255" t="n">
        <v>130</v>
      </c>
      <c r="C1255" t="inlineStr">
        <is>
          <t xml:space="preserve">CONCLUIDO	</t>
        </is>
      </c>
      <c r="D1255" t="n">
        <v>14.0784</v>
      </c>
      <c r="E1255" t="n">
        <v>7.1</v>
      </c>
      <c r="F1255" t="n">
        <v>4.1</v>
      </c>
      <c r="G1255" t="n">
        <v>61.54</v>
      </c>
      <c r="H1255" t="n">
        <v>1.15</v>
      </c>
      <c r="I1255" t="n">
        <v>4</v>
      </c>
      <c r="J1255" t="n">
        <v>286.18</v>
      </c>
      <c r="K1255" t="n">
        <v>59.19</v>
      </c>
      <c r="L1255" t="n">
        <v>18.5</v>
      </c>
      <c r="M1255" t="n">
        <v>2</v>
      </c>
      <c r="N1255" t="n">
        <v>78.48</v>
      </c>
      <c r="O1255" t="n">
        <v>35529.23</v>
      </c>
      <c r="P1255" t="n">
        <v>58.64</v>
      </c>
      <c r="Q1255" t="n">
        <v>203.56</v>
      </c>
      <c r="R1255" t="n">
        <v>15.98</v>
      </c>
      <c r="S1255" t="n">
        <v>13.05</v>
      </c>
      <c r="T1255" t="n">
        <v>1172.94</v>
      </c>
      <c r="U1255" t="n">
        <v>0.82</v>
      </c>
      <c r="V1255" t="n">
        <v>0.91</v>
      </c>
      <c r="W1255" t="n">
        <v>0.06</v>
      </c>
      <c r="X1255" t="n">
        <v>0.06</v>
      </c>
      <c r="Y1255" t="n">
        <v>1</v>
      </c>
      <c r="Z1255" t="n">
        <v>10</v>
      </c>
    </row>
    <row r="1256">
      <c r="A1256" t="n">
        <v>71</v>
      </c>
      <c r="B1256" t="n">
        <v>130</v>
      </c>
      <c r="C1256" t="inlineStr">
        <is>
          <t xml:space="preserve">CONCLUIDO	</t>
        </is>
      </c>
      <c r="D1256" t="n">
        <v>14.0889</v>
      </c>
      <c r="E1256" t="n">
        <v>7.1</v>
      </c>
      <c r="F1256" t="n">
        <v>4.1</v>
      </c>
      <c r="G1256" t="n">
        <v>61.46</v>
      </c>
      <c r="H1256" t="n">
        <v>1.16</v>
      </c>
      <c r="I1256" t="n">
        <v>4</v>
      </c>
      <c r="J1256" t="n">
        <v>286.68</v>
      </c>
      <c r="K1256" t="n">
        <v>59.19</v>
      </c>
      <c r="L1256" t="n">
        <v>18.75</v>
      </c>
      <c r="M1256" t="n">
        <v>2</v>
      </c>
      <c r="N1256" t="n">
        <v>78.73999999999999</v>
      </c>
      <c r="O1256" t="n">
        <v>35591.33</v>
      </c>
      <c r="P1256" t="n">
        <v>58.26</v>
      </c>
      <c r="Q1256" t="n">
        <v>203.56</v>
      </c>
      <c r="R1256" t="n">
        <v>15.76</v>
      </c>
      <c r="S1256" t="n">
        <v>13.05</v>
      </c>
      <c r="T1256" t="n">
        <v>1064.87</v>
      </c>
      <c r="U1256" t="n">
        <v>0.83</v>
      </c>
      <c r="V1256" t="n">
        <v>0.91</v>
      </c>
      <c r="W1256" t="n">
        <v>0.06</v>
      </c>
      <c r="X1256" t="n">
        <v>0.06</v>
      </c>
      <c r="Y1256" t="n">
        <v>1</v>
      </c>
      <c r="Z1256" t="n">
        <v>10</v>
      </c>
    </row>
    <row r="1257">
      <c r="A1257" t="n">
        <v>72</v>
      </c>
      <c r="B1257" t="n">
        <v>130</v>
      </c>
      <c r="C1257" t="inlineStr">
        <is>
          <t xml:space="preserve">CONCLUIDO	</t>
        </is>
      </c>
      <c r="D1257" t="n">
        <v>14.1011</v>
      </c>
      <c r="E1257" t="n">
        <v>7.09</v>
      </c>
      <c r="F1257" t="n">
        <v>4.09</v>
      </c>
      <c r="G1257" t="n">
        <v>61.37</v>
      </c>
      <c r="H1257" t="n">
        <v>1.18</v>
      </c>
      <c r="I1257" t="n">
        <v>4</v>
      </c>
      <c r="J1257" t="n">
        <v>287.18</v>
      </c>
      <c r="K1257" t="n">
        <v>59.19</v>
      </c>
      <c r="L1257" t="n">
        <v>19</v>
      </c>
      <c r="M1257" t="n">
        <v>2</v>
      </c>
      <c r="N1257" t="n">
        <v>78.98999999999999</v>
      </c>
      <c r="O1257" t="n">
        <v>35653.4</v>
      </c>
      <c r="P1257" t="n">
        <v>57.82</v>
      </c>
      <c r="Q1257" t="n">
        <v>203.56</v>
      </c>
      <c r="R1257" t="n">
        <v>15.59</v>
      </c>
      <c r="S1257" t="n">
        <v>13.05</v>
      </c>
      <c r="T1257" t="n">
        <v>977.78</v>
      </c>
      <c r="U1257" t="n">
        <v>0.84</v>
      </c>
      <c r="V1257" t="n">
        <v>0.91</v>
      </c>
      <c r="W1257" t="n">
        <v>0.06</v>
      </c>
      <c r="X1257" t="n">
        <v>0.05</v>
      </c>
      <c r="Y1257" t="n">
        <v>1</v>
      </c>
      <c r="Z1257" t="n">
        <v>10</v>
      </c>
    </row>
    <row r="1258">
      <c r="A1258" t="n">
        <v>73</v>
      </c>
      <c r="B1258" t="n">
        <v>130</v>
      </c>
      <c r="C1258" t="inlineStr">
        <is>
          <t xml:space="preserve">CONCLUIDO	</t>
        </is>
      </c>
      <c r="D1258" t="n">
        <v>14.095</v>
      </c>
      <c r="E1258" t="n">
        <v>7.09</v>
      </c>
      <c r="F1258" t="n">
        <v>4.09</v>
      </c>
      <c r="G1258" t="n">
        <v>61.41</v>
      </c>
      <c r="H1258" t="n">
        <v>1.19</v>
      </c>
      <c r="I1258" t="n">
        <v>4</v>
      </c>
      <c r="J1258" t="n">
        <v>287.69</v>
      </c>
      <c r="K1258" t="n">
        <v>59.19</v>
      </c>
      <c r="L1258" t="n">
        <v>19.25</v>
      </c>
      <c r="M1258" t="n">
        <v>2</v>
      </c>
      <c r="N1258" t="n">
        <v>79.23999999999999</v>
      </c>
      <c r="O1258" t="n">
        <v>35715.58</v>
      </c>
      <c r="P1258" t="n">
        <v>57.49</v>
      </c>
      <c r="Q1258" t="n">
        <v>203.56</v>
      </c>
      <c r="R1258" t="n">
        <v>15.73</v>
      </c>
      <c r="S1258" t="n">
        <v>13.05</v>
      </c>
      <c r="T1258" t="n">
        <v>1050.66</v>
      </c>
      <c r="U1258" t="n">
        <v>0.83</v>
      </c>
      <c r="V1258" t="n">
        <v>0.91</v>
      </c>
      <c r="W1258" t="n">
        <v>0.06</v>
      </c>
      <c r="X1258" t="n">
        <v>0.05</v>
      </c>
      <c r="Y1258" t="n">
        <v>1</v>
      </c>
      <c r="Z1258" t="n">
        <v>10</v>
      </c>
    </row>
    <row r="1259">
      <c r="A1259" t="n">
        <v>74</v>
      </c>
      <c r="B1259" t="n">
        <v>130</v>
      </c>
      <c r="C1259" t="inlineStr">
        <is>
          <t xml:space="preserve">CONCLUIDO	</t>
        </is>
      </c>
      <c r="D1259" t="n">
        <v>14.0735</v>
      </c>
      <c r="E1259" t="n">
        <v>7.11</v>
      </c>
      <c r="F1259" t="n">
        <v>4.11</v>
      </c>
      <c r="G1259" t="n">
        <v>61.58</v>
      </c>
      <c r="H1259" t="n">
        <v>1.2</v>
      </c>
      <c r="I1259" t="n">
        <v>4</v>
      </c>
      <c r="J1259" t="n">
        <v>288.19</v>
      </c>
      <c r="K1259" t="n">
        <v>59.19</v>
      </c>
      <c r="L1259" t="n">
        <v>19.5</v>
      </c>
      <c r="M1259" t="n">
        <v>2</v>
      </c>
      <c r="N1259" t="n">
        <v>79.5</v>
      </c>
      <c r="O1259" t="n">
        <v>35777.86</v>
      </c>
      <c r="P1259" t="n">
        <v>57.28</v>
      </c>
      <c r="Q1259" t="n">
        <v>203.57</v>
      </c>
      <c r="R1259" t="n">
        <v>16.07</v>
      </c>
      <c r="S1259" t="n">
        <v>13.05</v>
      </c>
      <c r="T1259" t="n">
        <v>1222.32</v>
      </c>
      <c r="U1259" t="n">
        <v>0.8100000000000001</v>
      </c>
      <c r="V1259" t="n">
        <v>0.91</v>
      </c>
      <c r="W1259" t="n">
        <v>0.06</v>
      </c>
      <c r="X1259" t="n">
        <v>0.06</v>
      </c>
      <c r="Y1259" t="n">
        <v>1</v>
      </c>
      <c r="Z1259" t="n">
        <v>10</v>
      </c>
    </row>
    <row r="1260">
      <c r="A1260" t="n">
        <v>75</v>
      </c>
      <c r="B1260" t="n">
        <v>130</v>
      </c>
      <c r="C1260" t="inlineStr">
        <is>
          <t xml:space="preserve">CONCLUIDO	</t>
        </is>
      </c>
      <c r="D1260" t="n">
        <v>14.0707</v>
      </c>
      <c r="E1260" t="n">
        <v>7.11</v>
      </c>
      <c r="F1260" t="n">
        <v>4.11</v>
      </c>
      <c r="G1260" t="n">
        <v>61.6</v>
      </c>
      <c r="H1260" t="n">
        <v>1.22</v>
      </c>
      <c r="I1260" t="n">
        <v>4</v>
      </c>
      <c r="J1260" t="n">
        <v>288.7</v>
      </c>
      <c r="K1260" t="n">
        <v>59.19</v>
      </c>
      <c r="L1260" t="n">
        <v>19.75</v>
      </c>
      <c r="M1260" t="n">
        <v>2</v>
      </c>
      <c r="N1260" t="n">
        <v>79.75</v>
      </c>
      <c r="O1260" t="n">
        <v>35840.25</v>
      </c>
      <c r="P1260" t="n">
        <v>57.02</v>
      </c>
      <c r="Q1260" t="n">
        <v>203.56</v>
      </c>
      <c r="R1260" t="n">
        <v>16.11</v>
      </c>
      <c r="S1260" t="n">
        <v>13.05</v>
      </c>
      <c r="T1260" t="n">
        <v>1237.76</v>
      </c>
      <c r="U1260" t="n">
        <v>0.8100000000000001</v>
      </c>
      <c r="V1260" t="n">
        <v>0.91</v>
      </c>
      <c r="W1260" t="n">
        <v>0.06</v>
      </c>
      <c r="X1260" t="n">
        <v>0.07000000000000001</v>
      </c>
      <c r="Y1260" t="n">
        <v>1</v>
      </c>
      <c r="Z1260" t="n">
        <v>10</v>
      </c>
    </row>
    <row r="1261">
      <c r="A1261" t="n">
        <v>76</v>
      </c>
      <c r="B1261" t="n">
        <v>130</v>
      </c>
      <c r="C1261" t="inlineStr">
        <is>
          <t xml:space="preserve">CONCLUIDO	</t>
        </is>
      </c>
      <c r="D1261" t="n">
        <v>14.0691</v>
      </c>
      <c r="E1261" t="n">
        <v>7.11</v>
      </c>
      <c r="F1261" t="n">
        <v>4.11</v>
      </c>
      <c r="G1261" t="n">
        <v>61.61</v>
      </c>
      <c r="H1261" t="n">
        <v>1.23</v>
      </c>
      <c r="I1261" t="n">
        <v>4</v>
      </c>
      <c r="J1261" t="n">
        <v>289.2</v>
      </c>
      <c r="K1261" t="n">
        <v>59.19</v>
      </c>
      <c r="L1261" t="n">
        <v>20</v>
      </c>
      <c r="M1261" t="n">
        <v>2</v>
      </c>
      <c r="N1261" t="n">
        <v>80.01000000000001</v>
      </c>
      <c r="O1261" t="n">
        <v>35902.74</v>
      </c>
      <c r="P1261" t="n">
        <v>56.78</v>
      </c>
      <c r="Q1261" t="n">
        <v>203.57</v>
      </c>
      <c r="R1261" t="n">
        <v>16.14</v>
      </c>
      <c r="S1261" t="n">
        <v>13.05</v>
      </c>
      <c r="T1261" t="n">
        <v>1256.91</v>
      </c>
      <c r="U1261" t="n">
        <v>0.8100000000000001</v>
      </c>
      <c r="V1261" t="n">
        <v>0.91</v>
      </c>
      <c r="W1261" t="n">
        <v>0.06</v>
      </c>
      <c r="X1261" t="n">
        <v>0.07000000000000001</v>
      </c>
      <c r="Y1261" t="n">
        <v>1</v>
      </c>
      <c r="Z1261" t="n">
        <v>10</v>
      </c>
    </row>
    <row r="1262">
      <c r="A1262" t="n">
        <v>77</v>
      </c>
      <c r="B1262" t="n">
        <v>130</v>
      </c>
      <c r="C1262" t="inlineStr">
        <is>
          <t xml:space="preserve">CONCLUIDO	</t>
        </is>
      </c>
      <c r="D1262" t="n">
        <v>14.2264</v>
      </c>
      <c r="E1262" t="n">
        <v>7.03</v>
      </c>
      <c r="F1262" t="n">
        <v>4.08</v>
      </c>
      <c r="G1262" t="n">
        <v>81.55</v>
      </c>
      <c r="H1262" t="n">
        <v>1.24</v>
      </c>
      <c r="I1262" t="n">
        <v>3</v>
      </c>
      <c r="J1262" t="n">
        <v>289.71</v>
      </c>
      <c r="K1262" t="n">
        <v>59.19</v>
      </c>
      <c r="L1262" t="n">
        <v>20.25</v>
      </c>
      <c r="M1262" t="n">
        <v>1</v>
      </c>
      <c r="N1262" t="n">
        <v>80.27</v>
      </c>
      <c r="O1262" t="n">
        <v>35965.33</v>
      </c>
      <c r="P1262" t="n">
        <v>56.18</v>
      </c>
      <c r="Q1262" t="n">
        <v>203.56</v>
      </c>
      <c r="R1262" t="n">
        <v>15.15</v>
      </c>
      <c r="S1262" t="n">
        <v>13.05</v>
      </c>
      <c r="T1262" t="n">
        <v>766.92</v>
      </c>
      <c r="U1262" t="n">
        <v>0.86</v>
      </c>
      <c r="V1262" t="n">
        <v>0.92</v>
      </c>
      <c r="W1262" t="n">
        <v>0.06</v>
      </c>
      <c r="X1262" t="n">
        <v>0.04</v>
      </c>
      <c r="Y1262" t="n">
        <v>1</v>
      </c>
      <c r="Z1262" t="n">
        <v>10</v>
      </c>
    </row>
    <row r="1263">
      <c r="A1263" t="n">
        <v>78</v>
      </c>
      <c r="B1263" t="n">
        <v>130</v>
      </c>
      <c r="C1263" t="inlineStr">
        <is>
          <t xml:space="preserve">CONCLUIDO	</t>
        </is>
      </c>
      <c r="D1263" t="n">
        <v>14.2366</v>
      </c>
      <c r="E1263" t="n">
        <v>7.02</v>
      </c>
      <c r="F1263" t="n">
        <v>4.07</v>
      </c>
      <c r="G1263" t="n">
        <v>81.45</v>
      </c>
      <c r="H1263" t="n">
        <v>1.26</v>
      </c>
      <c r="I1263" t="n">
        <v>3</v>
      </c>
      <c r="J1263" t="n">
        <v>290.22</v>
      </c>
      <c r="K1263" t="n">
        <v>59.19</v>
      </c>
      <c r="L1263" t="n">
        <v>20.5</v>
      </c>
      <c r="M1263" t="n">
        <v>1</v>
      </c>
      <c r="N1263" t="n">
        <v>80.53</v>
      </c>
      <c r="O1263" t="n">
        <v>36028.03</v>
      </c>
      <c r="P1263" t="n">
        <v>56.28</v>
      </c>
      <c r="Q1263" t="n">
        <v>203.56</v>
      </c>
      <c r="R1263" t="n">
        <v>14.97</v>
      </c>
      <c r="S1263" t="n">
        <v>13.05</v>
      </c>
      <c r="T1263" t="n">
        <v>676.24</v>
      </c>
      <c r="U1263" t="n">
        <v>0.87</v>
      </c>
      <c r="V1263" t="n">
        <v>0.92</v>
      </c>
      <c r="W1263" t="n">
        <v>0.06</v>
      </c>
      <c r="X1263" t="n">
        <v>0.03</v>
      </c>
      <c r="Y1263" t="n">
        <v>1</v>
      </c>
      <c r="Z1263" t="n">
        <v>10</v>
      </c>
    </row>
    <row r="1264">
      <c r="A1264" t="n">
        <v>79</v>
      </c>
      <c r="B1264" t="n">
        <v>130</v>
      </c>
      <c r="C1264" t="inlineStr">
        <is>
          <t xml:space="preserve">CONCLUIDO	</t>
        </is>
      </c>
      <c r="D1264" t="n">
        <v>14.2433</v>
      </c>
      <c r="E1264" t="n">
        <v>7.02</v>
      </c>
      <c r="F1264" t="n">
        <v>4.07</v>
      </c>
      <c r="G1264" t="n">
        <v>81.38</v>
      </c>
      <c r="H1264" t="n">
        <v>1.27</v>
      </c>
      <c r="I1264" t="n">
        <v>3</v>
      </c>
      <c r="J1264" t="n">
        <v>290.73</v>
      </c>
      <c r="K1264" t="n">
        <v>59.19</v>
      </c>
      <c r="L1264" t="n">
        <v>20.75</v>
      </c>
      <c r="M1264" t="n">
        <v>1</v>
      </c>
      <c r="N1264" t="n">
        <v>80.79000000000001</v>
      </c>
      <c r="O1264" t="n">
        <v>36090.84</v>
      </c>
      <c r="P1264" t="n">
        <v>56.29</v>
      </c>
      <c r="Q1264" t="n">
        <v>203.56</v>
      </c>
      <c r="R1264" t="n">
        <v>14.86</v>
      </c>
      <c r="S1264" t="n">
        <v>13.05</v>
      </c>
      <c r="T1264" t="n">
        <v>619.48</v>
      </c>
      <c r="U1264" t="n">
        <v>0.88</v>
      </c>
      <c r="V1264" t="n">
        <v>0.92</v>
      </c>
      <c r="W1264" t="n">
        <v>0.06</v>
      </c>
      <c r="X1264" t="n">
        <v>0.03</v>
      </c>
      <c r="Y1264" t="n">
        <v>1</v>
      </c>
      <c r="Z1264" t="n">
        <v>10</v>
      </c>
    </row>
    <row r="1265">
      <c r="A1265" t="n">
        <v>80</v>
      </c>
      <c r="B1265" t="n">
        <v>130</v>
      </c>
      <c r="C1265" t="inlineStr">
        <is>
          <t xml:space="preserve">CONCLUIDO	</t>
        </is>
      </c>
      <c r="D1265" t="n">
        <v>14.2445</v>
      </c>
      <c r="E1265" t="n">
        <v>7.02</v>
      </c>
      <c r="F1265" t="n">
        <v>4.07</v>
      </c>
      <c r="G1265" t="n">
        <v>81.37</v>
      </c>
      <c r="H1265" t="n">
        <v>1.28</v>
      </c>
      <c r="I1265" t="n">
        <v>3</v>
      </c>
      <c r="J1265" t="n">
        <v>291.24</v>
      </c>
      <c r="K1265" t="n">
        <v>59.19</v>
      </c>
      <c r="L1265" t="n">
        <v>21</v>
      </c>
      <c r="M1265" t="n">
        <v>1</v>
      </c>
      <c r="N1265" t="n">
        <v>81.05</v>
      </c>
      <c r="O1265" t="n">
        <v>36153.75</v>
      </c>
      <c r="P1265" t="n">
        <v>56.38</v>
      </c>
      <c r="Q1265" t="n">
        <v>203.56</v>
      </c>
      <c r="R1265" t="n">
        <v>14.87</v>
      </c>
      <c r="S1265" t="n">
        <v>13.05</v>
      </c>
      <c r="T1265" t="n">
        <v>627.11</v>
      </c>
      <c r="U1265" t="n">
        <v>0.88</v>
      </c>
      <c r="V1265" t="n">
        <v>0.92</v>
      </c>
      <c r="W1265" t="n">
        <v>0.06</v>
      </c>
      <c r="X1265" t="n">
        <v>0.03</v>
      </c>
      <c r="Y1265" t="n">
        <v>1</v>
      </c>
      <c r="Z1265" t="n">
        <v>10</v>
      </c>
    </row>
    <row r="1266">
      <c r="A1266" t="n">
        <v>81</v>
      </c>
      <c r="B1266" t="n">
        <v>130</v>
      </c>
      <c r="C1266" t="inlineStr">
        <is>
          <t xml:space="preserve">CONCLUIDO	</t>
        </is>
      </c>
      <c r="D1266" t="n">
        <v>14.2405</v>
      </c>
      <c r="E1266" t="n">
        <v>7.02</v>
      </c>
      <c r="F1266" t="n">
        <v>4.07</v>
      </c>
      <c r="G1266" t="n">
        <v>81.41</v>
      </c>
      <c r="H1266" t="n">
        <v>1.3</v>
      </c>
      <c r="I1266" t="n">
        <v>3</v>
      </c>
      <c r="J1266" t="n">
        <v>291.75</v>
      </c>
      <c r="K1266" t="n">
        <v>59.19</v>
      </c>
      <c r="L1266" t="n">
        <v>21.25</v>
      </c>
      <c r="M1266" t="n">
        <v>1</v>
      </c>
      <c r="N1266" t="n">
        <v>81.31</v>
      </c>
      <c r="O1266" t="n">
        <v>36216.77</v>
      </c>
      <c r="P1266" t="n">
        <v>56.7</v>
      </c>
      <c r="Q1266" t="n">
        <v>203.56</v>
      </c>
      <c r="R1266" t="n">
        <v>14.96</v>
      </c>
      <c r="S1266" t="n">
        <v>13.05</v>
      </c>
      <c r="T1266" t="n">
        <v>669</v>
      </c>
      <c r="U1266" t="n">
        <v>0.87</v>
      </c>
      <c r="V1266" t="n">
        <v>0.92</v>
      </c>
      <c r="W1266" t="n">
        <v>0.06</v>
      </c>
      <c r="X1266" t="n">
        <v>0.03</v>
      </c>
      <c r="Y1266" t="n">
        <v>1</v>
      </c>
      <c r="Z1266" t="n">
        <v>10</v>
      </c>
    </row>
    <row r="1267">
      <c r="A1267" t="n">
        <v>82</v>
      </c>
      <c r="B1267" t="n">
        <v>130</v>
      </c>
      <c r="C1267" t="inlineStr">
        <is>
          <t xml:space="preserve">CONCLUIDO	</t>
        </is>
      </c>
      <c r="D1267" t="n">
        <v>14.2321</v>
      </c>
      <c r="E1267" t="n">
        <v>7.03</v>
      </c>
      <c r="F1267" t="n">
        <v>4.07</v>
      </c>
      <c r="G1267" t="n">
        <v>81.48999999999999</v>
      </c>
      <c r="H1267" t="n">
        <v>1.31</v>
      </c>
      <c r="I1267" t="n">
        <v>3</v>
      </c>
      <c r="J1267" t="n">
        <v>292.26</v>
      </c>
      <c r="K1267" t="n">
        <v>59.19</v>
      </c>
      <c r="L1267" t="n">
        <v>21.5</v>
      </c>
      <c r="M1267" t="n">
        <v>1</v>
      </c>
      <c r="N1267" t="n">
        <v>81.56999999999999</v>
      </c>
      <c r="O1267" t="n">
        <v>36279.9</v>
      </c>
      <c r="P1267" t="n">
        <v>56.74</v>
      </c>
      <c r="Q1267" t="n">
        <v>203.56</v>
      </c>
      <c r="R1267" t="n">
        <v>15.1</v>
      </c>
      <c r="S1267" t="n">
        <v>13.05</v>
      </c>
      <c r="T1267" t="n">
        <v>741.35</v>
      </c>
      <c r="U1267" t="n">
        <v>0.86</v>
      </c>
      <c r="V1267" t="n">
        <v>0.92</v>
      </c>
      <c r="W1267" t="n">
        <v>0.06</v>
      </c>
      <c r="X1267" t="n">
        <v>0.03</v>
      </c>
      <c r="Y1267" t="n">
        <v>1</v>
      </c>
      <c r="Z1267" t="n">
        <v>10</v>
      </c>
    </row>
    <row r="1268">
      <c r="A1268" t="n">
        <v>83</v>
      </c>
      <c r="B1268" t="n">
        <v>130</v>
      </c>
      <c r="C1268" t="inlineStr">
        <is>
          <t xml:space="preserve">CONCLUIDO	</t>
        </is>
      </c>
      <c r="D1268" t="n">
        <v>14.2225</v>
      </c>
      <c r="E1268" t="n">
        <v>7.03</v>
      </c>
      <c r="F1268" t="n">
        <v>4.08</v>
      </c>
      <c r="G1268" t="n">
        <v>81.59</v>
      </c>
      <c r="H1268" t="n">
        <v>1.32</v>
      </c>
      <c r="I1268" t="n">
        <v>3</v>
      </c>
      <c r="J1268" t="n">
        <v>292.77</v>
      </c>
      <c r="K1268" t="n">
        <v>59.19</v>
      </c>
      <c r="L1268" t="n">
        <v>21.75</v>
      </c>
      <c r="M1268" t="n">
        <v>1</v>
      </c>
      <c r="N1268" t="n">
        <v>81.83</v>
      </c>
      <c r="O1268" t="n">
        <v>36343.13</v>
      </c>
      <c r="P1268" t="n">
        <v>56.85</v>
      </c>
      <c r="Q1268" t="n">
        <v>203.56</v>
      </c>
      <c r="R1268" t="n">
        <v>15.28</v>
      </c>
      <c r="S1268" t="n">
        <v>13.05</v>
      </c>
      <c r="T1268" t="n">
        <v>828.34</v>
      </c>
      <c r="U1268" t="n">
        <v>0.85</v>
      </c>
      <c r="V1268" t="n">
        <v>0.92</v>
      </c>
      <c r="W1268" t="n">
        <v>0.06</v>
      </c>
      <c r="X1268" t="n">
        <v>0.04</v>
      </c>
      <c r="Y1268" t="n">
        <v>1</v>
      </c>
      <c r="Z1268" t="n">
        <v>10</v>
      </c>
    </row>
    <row r="1269">
      <c r="A1269" t="n">
        <v>84</v>
      </c>
      <c r="B1269" t="n">
        <v>130</v>
      </c>
      <c r="C1269" t="inlineStr">
        <is>
          <t xml:space="preserve">CONCLUIDO	</t>
        </is>
      </c>
      <c r="D1269" t="n">
        <v>14.2219</v>
      </c>
      <c r="E1269" t="n">
        <v>7.03</v>
      </c>
      <c r="F1269" t="n">
        <v>4.08</v>
      </c>
      <c r="G1269" t="n">
        <v>81.59</v>
      </c>
      <c r="H1269" t="n">
        <v>1.34</v>
      </c>
      <c r="I1269" t="n">
        <v>3</v>
      </c>
      <c r="J1269" t="n">
        <v>293.29</v>
      </c>
      <c r="K1269" t="n">
        <v>59.19</v>
      </c>
      <c r="L1269" t="n">
        <v>22</v>
      </c>
      <c r="M1269" t="n">
        <v>1</v>
      </c>
      <c r="N1269" t="n">
        <v>82.09</v>
      </c>
      <c r="O1269" t="n">
        <v>36406.47</v>
      </c>
      <c r="P1269" t="n">
        <v>56.89</v>
      </c>
      <c r="Q1269" t="n">
        <v>203.56</v>
      </c>
      <c r="R1269" t="n">
        <v>15.24</v>
      </c>
      <c r="S1269" t="n">
        <v>13.05</v>
      </c>
      <c r="T1269" t="n">
        <v>809.37</v>
      </c>
      <c r="U1269" t="n">
        <v>0.86</v>
      </c>
      <c r="V1269" t="n">
        <v>0.92</v>
      </c>
      <c r="W1269" t="n">
        <v>0.06</v>
      </c>
      <c r="X1269" t="n">
        <v>0.04</v>
      </c>
      <c r="Y1269" t="n">
        <v>1</v>
      </c>
      <c r="Z1269" t="n">
        <v>10</v>
      </c>
    </row>
    <row r="1270">
      <c r="A1270" t="n">
        <v>85</v>
      </c>
      <c r="B1270" t="n">
        <v>130</v>
      </c>
      <c r="C1270" t="inlineStr">
        <is>
          <t xml:space="preserve">CONCLUIDO	</t>
        </is>
      </c>
      <c r="D1270" t="n">
        <v>14.2332</v>
      </c>
      <c r="E1270" t="n">
        <v>7.03</v>
      </c>
      <c r="F1270" t="n">
        <v>4.07</v>
      </c>
      <c r="G1270" t="n">
        <v>81.48</v>
      </c>
      <c r="H1270" t="n">
        <v>1.35</v>
      </c>
      <c r="I1270" t="n">
        <v>3</v>
      </c>
      <c r="J1270" t="n">
        <v>293.8</v>
      </c>
      <c r="K1270" t="n">
        <v>59.19</v>
      </c>
      <c r="L1270" t="n">
        <v>22.25</v>
      </c>
      <c r="M1270" t="n">
        <v>1</v>
      </c>
      <c r="N1270" t="n">
        <v>82.36</v>
      </c>
      <c r="O1270" t="n">
        <v>36469.92</v>
      </c>
      <c r="P1270" t="n">
        <v>56.9</v>
      </c>
      <c r="Q1270" t="n">
        <v>203.56</v>
      </c>
      <c r="R1270" t="n">
        <v>15.04</v>
      </c>
      <c r="S1270" t="n">
        <v>13.05</v>
      </c>
      <c r="T1270" t="n">
        <v>711.05</v>
      </c>
      <c r="U1270" t="n">
        <v>0.87</v>
      </c>
      <c r="V1270" t="n">
        <v>0.92</v>
      </c>
      <c r="W1270" t="n">
        <v>0.06</v>
      </c>
      <c r="X1270" t="n">
        <v>0.03</v>
      </c>
      <c r="Y1270" t="n">
        <v>1</v>
      </c>
      <c r="Z1270" t="n">
        <v>10</v>
      </c>
    </row>
    <row r="1271">
      <c r="A1271" t="n">
        <v>86</v>
      </c>
      <c r="B1271" t="n">
        <v>130</v>
      </c>
      <c r="C1271" t="inlineStr">
        <is>
          <t xml:space="preserve">CONCLUIDO	</t>
        </is>
      </c>
      <c r="D1271" t="n">
        <v>14.2399</v>
      </c>
      <c r="E1271" t="n">
        <v>7.02</v>
      </c>
      <c r="F1271" t="n">
        <v>4.07</v>
      </c>
      <c r="G1271" t="n">
        <v>81.42</v>
      </c>
      <c r="H1271" t="n">
        <v>1.36</v>
      </c>
      <c r="I1271" t="n">
        <v>3</v>
      </c>
      <c r="J1271" t="n">
        <v>294.32</v>
      </c>
      <c r="K1271" t="n">
        <v>59.19</v>
      </c>
      <c r="L1271" t="n">
        <v>22.5</v>
      </c>
      <c r="M1271" t="n">
        <v>1</v>
      </c>
      <c r="N1271" t="n">
        <v>82.62</v>
      </c>
      <c r="O1271" t="n">
        <v>36533.49</v>
      </c>
      <c r="P1271" t="n">
        <v>56.83</v>
      </c>
      <c r="Q1271" t="n">
        <v>203.56</v>
      </c>
      <c r="R1271" t="n">
        <v>14.91</v>
      </c>
      <c r="S1271" t="n">
        <v>13.05</v>
      </c>
      <c r="T1271" t="n">
        <v>647.14</v>
      </c>
      <c r="U1271" t="n">
        <v>0.88</v>
      </c>
      <c r="V1271" t="n">
        <v>0.92</v>
      </c>
      <c r="W1271" t="n">
        <v>0.06</v>
      </c>
      <c r="X1271" t="n">
        <v>0.03</v>
      </c>
      <c r="Y1271" t="n">
        <v>1</v>
      </c>
      <c r="Z1271" t="n">
        <v>10</v>
      </c>
    </row>
    <row r="1272">
      <c r="A1272" t="n">
        <v>87</v>
      </c>
      <c r="B1272" t="n">
        <v>130</v>
      </c>
      <c r="C1272" t="inlineStr">
        <is>
          <t xml:space="preserve">CONCLUIDO	</t>
        </is>
      </c>
      <c r="D1272" t="n">
        <v>14.2422</v>
      </c>
      <c r="E1272" t="n">
        <v>7.02</v>
      </c>
      <c r="F1272" t="n">
        <v>4.07</v>
      </c>
      <c r="G1272" t="n">
        <v>81.39</v>
      </c>
      <c r="H1272" t="n">
        <v>1.37</v>
      </c>
      <c r="I1272" t="n">
        <v>3</v>
      </c>
      <c r="J1272" t="n">
        <v>294.83</v>
      </c>
      <c r="K1272" t="n">
        <v>59.19</v>
      </c>
      <c r="L1272" t="n">
        <v>22.75</v>
      </c>
      <c r="M1272" t="n">
        <v>1</v>
      </c>
      <c r="N1272" t="n">
        <v>82.89</v>
      </c>
      <c r="O1272" t="n">
        <v>36597.16</v>
      </c>
      <c r="P1272" t="n">
        <v>56.78</v>
      </c>
      <c r="Q1272" t="n">
        <v>203.56</v>
      </c>
      <c r="R1272" t="n">
        <v>14.92</v>
      </c>
      <c r="S1272" t="n">
        <v>13.05</v>
      </c>
      <c r="T1272" t="n">
        <v>649.86</v>
      </c>
      <c r="U1272" t="n">
        <v>0.87</v>
      </c>
      <c r="V1272" t="n">
        <v>0.92</v>
      </c>
      <c r="W1272" t="n">
        <v>0.06</v>
      </c>
      <c r="X1272" t="n">
        <v>0.03</v>
      </c>
      <c r="Y1272" t="n">
        <v>1</v>
      </c>
      <c r="Z1272" t="n">
        <v>10</v>
      </c>
    </row>
    <row r="1273">
      <c r="A1273" t="n">
        <v>88</v>
      </c>
      <c r="B1273" t="n">
        <v>130</v>
      </c>
      <c r="C1273" t="inlineStr">
        <is>
          <t xml:space="preserve">CONCLUIDO	</t>
        </is>
      </c>
      <c r="D1273" t="n">
        <v>14.2377</v>
      </c>
      <c r="E1273" t="n">
        <v>7.02</v>
      </c>
      <c r="F1273" t="n">
        <v>4.07</v>
      </c>
      <c r="G1273" t="n">
        <v>81.44</v>
      </c>
      <c r="H1273" t="n">
        <v>1.39</v>
      </c>
      <c r="I1273" t="n">
        <v>3</v>
      </c>
      <c r="J1273" t="n">
        <v>295.35</v>
      </c>
      <c r="K1273" t="n">
        <v>59.19</v>
      </c>
      <c r="L1273" t="n">
        <v>23</v>
      </c>
      <c r="M1273" t="n">
        <v>1</v>
      </c>
      <c r="N1273" t="n">
        <v>83.16</v>
      </c>
      <c r="O1273" t="n">
        <v>36660.94</v>
      </c>
      <c r="P1273" t="n">
        <v>56.77</v>
      </c>
      <c r="Q1273" t="n">
        <v>203.56</v>
      </c>
      <c r="R1273" t="n">
        <v>15</v>
      </c>
      <c r="S1273" t="n">
        <v>13.05</v>
      </c>
      <c r="T1273" t="n">
        <v>689.26</v>
      </c>
      <c r="U1273" t="n">
        <v>0.87</v>
      </c>
      <c r="V1273" t="n">
        <v>0.92</v>
      </c>
      <c r="W1273" t="n">
        <v>0.06</v>
      </c>
      <c r="X1273" t="n">
        <v>0.03</v>
      </c>
      <c r="Y1273" t="n">
        <v>1</v>
      </c>
      <c r="Z1273" t="n">
        <v>10</v>
      </c>
    </row>
    <row r="1274">
      <c r="A1274" t="n">
        <v>89</v>
      </c>
      <c r="B1274" t="n">
        <v>130</v>
      </c>
      <c r="C1274" t="inlineStr">
        <is>
          <t xml:space="preserve">CONCLUIDO	</t>
        </is>
      </c>
      <c r="D1274" t="n">
        <v>14.2281</v>
      </c>
      <c r="E1274" t="n">
        <v>7.03</v>
      </c>
      <c r="F1274" t="n">
        <v>4.08</v>
      </c>
      <c r="G1274" t="n">
        <v>81.53</v>
      </c>
      <c r="H1274" t="n">
        <v>1.4</v>
      </c>
      <c r="I1274" t="n">
        <v>3</v>
      </c>
      <c r="J1274" t="n">
        <v>295.87</v>
      </c>
      <c r="K1274" t="n">
        <v>59.19</v>
      </c>
      <c r="L1274" t="n">
        <v>23.25</v>
      </c>
      <c r="M1274" t="n">
        <v>1</v>
      </c>
      <c r="N1274" t="n">
        <v>83.43000000000001</v>
      </c>
      <c r="O1274" t="n">
        <v>36724.83</v>
      </c>
      <c r="P1274" t="n">
        <v>56.77</v>
      </c>
      <c r="Q1274" t="n">
        <v>203.56</v>
      </c>
      <c r="R1274" t="n">
        <v>15.15</v>
      </c>
      <c r="S1274" t="n">
        <v>13.05</v>
      </c>
      <c r="T1274" t="n">
        <v>763.15</v>
      </c>
      <c r="U1274" t="n">
        <v>0.86</v>
      </c>
      <c r="V1274" t="n">
        <v>0.92</v>
      </c>
      <c r="W1274" t="n">
        <v>0.06</v>
      </c>
      <c r="X1274" t="n">
        <v>0.04</v>
      </c>
      <c r="Y1274" t="n">
        <v>1</v>
      </c>
      <c r="Z1274" t="n">
        <v>10</v>
      </c>
    </row>
    <row r="1275">
      <c r="A1275" t="n">
        <v>90</v>
      </c>
      <c r="B1275" t="n">
        <v>130</v>
      </c>
      <c r="C1275" t="inlineStr">
        <is>
          <t xml:space="preserve">CONCLUIDO	</t>
        </is>
      </c>
      <c r="D1275" t="n">
        <v>14.2191</v>
      </c>
      <c r="E1275" t="n">
        <v>7.03</v>
      </c>
      <c r="F1275" t="n">
        <v>4.08</v>
      </c>
      <c r="G1275" t="n">
        <v>81.62</v>
      </c>
      <c r="H1275" t="n">
        <v>1.41</v>
      </c>
      <c r="I1275" t="n">
        <v>3</v>
      </c>
      <c r="J1275" t="n">
        <v>296.39</v>
      </c>
      <c r="K1275" t="n">
        <v>59.19</v>
      </c>
      <c r="L1275" t="n">
        <v>23.5</v>
      </c>
      <c r="M1275" t="n">
        <v>1</v>
      </c>
      <c r="N1275" t="n">
        <v>83.69</v>
      </c>
      <c r="O1275" t="n">
        <v>36788.84</v>
      </c>
      <c r="P1275" t="n">
        <v>56.75</v>
      </c>
      <c r="Q1275" t="n">
        <v>203.56</v>
      </c>
      <c r="R1275" t="n">
        <v>15.33</v>
      </c>
      <c r="S1275" t="n">
        <v>13.05</v>
      </c>
      <c r="T1275" t="n">
        <v>852.77</v>
      </c>
      <c r="U1275" t="n">
        <v>0.85</v>
      </c>
      <c r="V1275" t="n">
        <v>0.92</v>
      </c>
      <c r="W1275" t="n">
        <v>0.06</v>
      </c>
      <c r="X1275" t="n">
        <v>0.04</v>
      </c>
      <c r="Y1275" t="n">
        <v>1</v>
      </c>
      <c r="Z1275" t="n">
        <v>10</v>
      </c>
    </row>
    <row r="1276">
      <c r="A1276" t="n">
        <v>91</v>
      </c>
      <c r="B1276" t="n">
        <v>130</v>
      </c>
      <c r="C1276" t="inlineStr">
        <is>
          <t xml:space="preserve">CONCLUIDO	</t>
        </is>
      </c>
      <c r="D1276" t="n">
        <v>14.2219</v>
      </c>
      <c r="E1276" t="n">
        <v>7.03</v>
      </c>
      <c r="F1276" t="n">
        <v>4.08</v>
      </c>
      <c r="G1276" t="n">
        <v>81.59</v>
      </c>
      <c r="H1276" t="n">
        <v>1.42</v>
      </c>
      <c r="I1276" t="n">
        <v>3</v>
      </c>
      <c r="J1276" t="n">
        <v>296.91</v>
      </c>
      <c r="K1276" t="n">
        <v>59.19</v>
      </c>
      <c r="L1276" t="n">
        <v>23.75</v>
      </c>
      <c r="M1276" t="n">
        <v>1</v>
      </c>
      <c r="N1276" t="n">
        <v>83.95999999999999</v>
      </c>
      <c r="O1276" t="n">
        <v>36852.96</v>
      </c>
      <c r="P1276" t="n">
        <v>56.66</v>
      </c>
      <c r="Q1276" t="n">
        <v>203.56</v>
      </c>
      <c r="R1276" t="n">
        <v>15.23</v>
      </c>
      <c r="S1276" t="n">
        <v>13.05</v>
      </c>
      <c r="T1276" t="n">
        <v>805.47</v>
      </c>
      <c r="U1276" t="n">
        <v>0.86</v>
      </c>
      <c r="V1276" t="n">
        <v>0.92</v>
      </c>
      <c r="W1276" t="n">
        <v>0.06</v>
      </c>
      <c r="X1276" t="n">
        <v>0.04</v>
      </c>
      <c r="Y1276" t="n">
        <v>1</v>
      </c>
      <c r="Z1276" t="n">
        <v>10</v>
      </c>
    </row>
    <row r="1277">
      <c r="A1277" t="n">
        <v>92</v>
      </c>
      <c r="B1277" t="n">
        <v>130</v>
      </c>
      <c r="C1277" t="inlineStr">
        <is>
          <t xml:space="preserve">CONCLUIDO	</t>
        </is>
      </c>
      <c r="D1277" t="n">
        <v>14.2214</v>
      </c>
      <c r="E1277" t="n">
        <v>7.03</v>
      </c>
      <c r="F1277" t="n">
        <v>4.08</v>
      </c>
      <c r="G1277" t="n">
        <v>81.59999999999999</v>
      </c>
      <c r="H1277" t="n">
        <v>1.44</v>
      </c>
      <c r="I1277" t="n">
        <v>3</v>
      </c>
      <c r="J1277" t="n">
        <v>297.43</v>
      </c>
      <c r="K1277" t="n">
        <v>59.19</v>
      </c>
      <c r="L1277" t="n">
        <v>24</v>
      </c>
      <c r="M1277" t="n">
        <v>0</v>
      </c>
      <c r="N1277" t="n">
        <v>84.23999999999999</v>
      </c>
      <c r="O1277" t="n">
        <v>36917.19</v>
      </c>
      <c r="P1277" t="n">
        <v>56.72</v>
      </c>
      <c r="Q1277" t="n">
        <v>203.56</v>
      </c>
      <c r="R1277" t="n">
        <v>15.2</v>
      </c>
      <c r="S1277" t="n">
        <v>13.05</v>
      </c>
      <c r="T1277" t="n">
        <v>791.41</v>
      </c>
      <c r="U1277" t="n">
        <v>0.86</v>
      </c>
      <c r="V1277" t="n">
        <v>0.92</v>
      </c>
      <c r="W1277" t="n">
        <v>0.06</v>
      </c>
      <c r="X1277" t="n">
        <v>0.04</v>
      </c>
      <c r="Y1277" t="n">
        <v>1</v>
      </c>
      <c r="Z1277" t="n">
        <v>10</v>
      </c>
    </row>
    <row r="1278">
      <c r="A1278" t="n">
        <v>0</v>
      </c>
      <c r="B1278" t="n">
        <v>75</v>
      </c>
      <c r="C1278" t="inlineStr">
        <is>
          <t xml:space="preserve">CONCLUIDO	</t>
        </is>
      </c>
      <c r="D1278" t="n">
        <v>11.8503</v>
      </c>
      <c r="E1278" t="n">
        <v>8.44</v>
      </c>
      <c r="F1278" t="n">
        <v>4.88</v>
      </c>
      <c r="G1278" t="n">
        <v>6.97</v>
      </c>
      <c r="H1278" t="n">
        <v>0.12</v>
      </c>
      <c r="I1278" t="n">
        <v>42</v>
      </c>
      <c r="J1278" t="n">
        <v>150.44</v>
      </c>
      <c r="K1278" t="n">
        <v>49.1</v>
      </c>
      <c r="L1278" t="n">
        <v>1</v>
      </c>
      <c r="M1278" t="n">
        <v>40</v>
      </c>
      <c r="N1278" t="n">
        <v>25.34</v>
      </c>
      <c r="O1278" t="n">
        <v>18787.76</v>
      </c>
      <c r="P1278" t="n">
        <v>56.72</v>
      </c>
      <c r="Q1278" t="n">
        <v>203.64</v>
      </c>
      <c r="R1278" t="n">
        <v>40.28</v>
      </c>
      <c r="S1278" t="n">
        <v>13.05</v>
      </c>
      <c r="T1278" t="n">
        <v>13135.36</v>
      </c>
      <c r="U1278" t="n">
        <v>0.32</v>
      </c>
      <c r="V1278" t="n">
        <v>0.77</v>
      </c>
      <c r="W1278" t="n">
        <v>0.12</v>
      </c>
      <c r="X1278" t="n">
        <v>0.84</v>
      </c>
      <c r="Y1278" t="n">
        <v>1</v>
      </c>
      <c r="Z1278" t="n">
        <v>10</v>
      </c>
    </row>
    <row r="1279">
      <c r="A1279" t="n">
        <v>1</v>
      </c>
      <c r="B1279" t="n">
        <v>75</v>
      </c>
      <c r="C1279" t="inlineStr">
        <is>
          <t xml:space="preserve">CONCLUIDO	</t>
        </is>
      </c>
      <c r="D1279" t="n">
        <v>12.6143</v>
      </c>
      <c r="E1279" t="n">
        <v>7.93</v>
      </c>
      <c r="F1279" t="n">
        <v>4.67</v>
      </c>
      <c r="G1279" t="n">
        <v>8.76</v>
      </c>
      <c r="H1279" t="n">
        <v>0.15</v>
      </c>
      <c r="I1279" t="n">
        <v>32</v>
      </c>
      <c r="J1279" t="n">
        <v>150.78</v>
      </c>
      <c r="K1279" t="n">
        <v>49.1</v>
      </c>
      <c r="L1279" t="n">
        <v>1.25</v>
      </c>
      <c r="M1279" t="n">
        <v>30</v>
      </c>
      <c r="N1279" t="n">
        <v>25.44</v>
      </c>
      <c r="O1279" t="n">
        <v>18830.65</v>
      </c>
      <c r="P1279" t="n">
        <v>54.04</v>
      </c>
      <c r="Q1279" t="n">
        <v>203.56</v>
      </c>
      <c r="R1279" t="n">
        <v>33.82</v>
      </c>
      <c r="S1279" t="n">
        <v>13.05</v>
      </c>
      <c r="T1279" t="n">
        <v>9952.809999999999</v>
      </c>
      <c r="U1279" t="n">
        <v>0.39</v>
      </c>
      <c r="V1279" t="n">
        <v>0.8</v>
      </c>
      <c r="W1279" t="n">
        <v>0.1</v>
      </c>
      <c r="X1279" t="n">
        <v>0.63</v>
      </c>
      <c r="Y1279" t="n">
        <v>1</v>
      </c>
      <c r="Z1279" t="n">
        <v>10</v>
      </c>
    </row>
    <row r="1280">
      <c r="A1280" t="n">
        <v>2</v>
      </c>
      <c r="B1280" t="n">
        <v>75</v>
      </c>
      <c r="C1280" t="inlineStr">
        <is>
          <t xml:space="preserve">CONCLUIDO	</t>
        </is>
      </c>
      <c r="D1280" t="n">
        <v>13.1353</v>
      </c>
      <c r="E1280" t="n">
        <v>7.61</v>
      </c>
      <c r="F1280" t="n">
        <v>4.54</v>
      </c>
      <c r="G1280" t="n">
        <v>10.48</v>
      </c>
      <c r="H1280" t="n">
        <v>0.18</v>
      </c>
      <c r="I1280" t="n">
        <v>26</v>
      </c>
      <c r="J1280" t="n">
        <v>151.13</v>
      </c>
      <c r="K1280" t="n">
        <v>49.1</v>
      </c>
      <c r="L1280" t="n">
        <v>1.5</v>
      </c>
      <c r="M1280" t="n">
        <v>24</v>
      </c>
      <c r="N1280" t="n">
        <v>25.54</v>
      </c>
      <c r="O1280" t="n">
        <v>18873.58</v>
      </c>
      <c r="P1280" t="n">
        <v>52.25</v>
      </c>
      <c r="Q1280" t="n">
        <v>203.58</v>
      </c>
      <c r="R1280" t="n">
        <v>29.74</v>
      </c>
      <c r="S1280" t="n">
        <v>13.05</v>
      </c>
      <c r="T1280" t="n">
        <v>7942.87</v>
      </c>
      <c r="U1280" t="n">
        <v>0.44</v>
      </c>
      <c r="V1280" t="n">
        <v>0.82</v>
      </c>
      <c r="W1280" t="n">
        <v>0.09</v>
      </c>
      <c r="X1280" t="n">
        <v>0.5</v>
      </c>
      <c r="Y1280" t="n">
        <v>1</v>
      </c>
      <c r="Z1280" t="n">
        <v>10</v>
      </c>
    </row>
    <row r="1281">
      <c r="A1281" t="n">
        <v>3</v>
      </c>
      <c r="B1281" t="n">
        <v>75</v>
      </c>
      <c r="C1281" t="inlineStr">
        <is>
          <t xml:space="preserve">CONCLUIDO	</t>
        </is>
      </c>
      <c r="D1281" t="n">
        <v>13.5074</v>
      </c>
      <c r="E1281" t="n">
        <v>7.4</v>
      </c>
      <c r="F1281" t="n">
        <v>4.45</v>
      </c>
      <c r="G1281" t="n">
        <v>12.15</v>
      </c>
      <c r="H1281" t="n">
        <v>0.2</v>
      </c>
      <c r="I1281" t="n">
        <v>22</v>
      </c>
      <c r="J1281" t="n">
        <v>151.48</v>
      </c>
      <c r="K1281" t="n">
        <v>49.1</v>
      </c>
      <c r="L1281" t="n">
        <v>1.75</v>
      </c>
      <c r="M1281" t="n">
        <v>20</v>
      </c>
      <c r="N1281" t="n">
        <v>25.64</v>
      </c>
      <c r="O1281" t="n">
        <v>18916.54</v>
      </c>
      <c r="P1281" t="n">
        <v>50.98</v>
      </c>
      <c r="Q1281" t="n">
        <v>203.57</v>
      </c>
      <c r="R1281" t="n">
        <v>26.93</v>
      </c>
      <c r="S1281" t="n">
        <v>13.05</v>
      </c>
      <c r="T1281" t="n">
        <v>6561.47</v>
      </c>
      <c r="U1281" t="n">
        <v>0.48</v>
      </c>
      <c r="V1281" t="n">
        <v>0.84</v>
      </c>
      <c r="W1281" t="n">
        <v>0.09</v>
      </c>
      <c r="X1281" t="n">
        <v>0.41</v>
      </c>
      <c r="Y1281" t="n">
        <v>1</v>
      </c>
      <c r="Z1281" t="n">
        <v>10</v>
      </c>
    </row>
    <row r="1282">
      <c r="A1282" t="n">
        <v>4</v>
      </c>
      <c r="B1282" t="n">
        <v>75</v>
      </c>
      <c r="C1282" t="inlineStr">
        <is>
          <t xml:space="preserve">CONCLUIDO	</t>
        </is>
      </c>
      <c r="D1282" t="n">
        <v>13.9104</v>
      </c>
      <c r="E1282" t="n">
        <v>7.19</v>
      </c>
      <c r="F1282" t="n">
        <v>4.33</v>
      </c>
      <c r="G1282" t="n">
        <v>13.68</v>
      </c>
      <c r="H1282" t="n">
        <v>0.23</v>
      </c>
      <c r="I1282" t="n">
        <v>19</v>
      </c>
      <c r="J1282" t="n">
        <v>151.83</v>
      </c>
      <c r="K1282" t="n">
        <v>49.1</v>
      </c>
      <c r="L1282" t="n">
        <v>2</v>
      </c>
      <c r="M1282" t="n">
        <v>17</v>
      </c>
      <c r="N1282" t="n">
        <v>25.73</v>
      </c>
      <c r="O1282" t="n">
        <v>18959.54</v>
      </c>
      <c r="P1282" t="n">
        <v>49.26</v>
      </c>
      <c r="Q1282" t="n">
        <v>203.56</v>
      </c>
      <c r="R1282" t="n">
        <v>22.86</v>
      </c>
      <c r="S1282" t="n">
        <v>13.05</v>
      </c>
      <c r="T1282" t="n">
        <v>4539.14</v>
      </c>
      <c r="U1282" t="n">
        <v>0.57</v>
      </c>
      <c r="V1282" t="n">
        <v>0.86</v>
      </c>
      <c r="W1282" t="n">
        <v>0.08</v>
      </c>
      <c r="X1282" t="n">
        <v>0.29</v>
      </c>
      <c r="Y1282" t="n">
        <v>1</v>
      </c>
      <c r="Z1282" t="n">
        <v>10</v>
      </c>
    </row>
    <row r="1283">
      <c r="A1283" t="n">
        <v>5</v>
      </c>
      <c r="B1283" t="n">
        <v>75</v>
      </c>
      <c r="C1283" t="inlineStr">
        <is>
          <t xml:space="preserve">CONCLUIDO	</t>
        </is>
      </c>
      <c r="D1283" t="n">
        <v>13.9627</v>
      </c>
      <c r="E1283" t="n">
        <v>7.16</v>
      </c>
      <c r="F1283" t="n">
        <v>4.37</v>
      </c>
      <c r="G1283" t="n">
        <v>15.41</v>
      </c>
      <c r="H1283" t="n">
        <v>0.26</v>
      </c>
      <c r="I1283" t="n">
        <v>17</v>
      </c>
      <c r="J1283" t="n">
        <v>152.18</v>
      </c>
      <c r="K1283" t="n">
        <v>49.1</v>
      </c>
      <c r="L1283" t="n">
        <v>2.25</v>
      </c>
      <c r="M1283" t="n">
        <v>15</v>
      </c>
      <c r="N1283" t="n">
        <v>25.83</v>
      </c>
      <c r="O1283" t="n">
        <v>19002.56</v>
      </c>
      <c r="P1283" t="n">
        <v>49.37</v>
      </c>
      <c r="Q1283" t="n">
        <v>203.6</v>
      </c>
      <c r="R1283" t="n">
        <v>24.33</v>
      </c>
      <c r="S1283" t="n">
        <v>13.05</v>
      </c>
      <c r="T1283" t="n">
        <v>5283.99</v>
      </c>
      <c r="U1283" t="n">
        <v>0.54</v>
      </c>
      <c r="V1283" t="n">
        <v>0.86</v>
      </c>
      <c r="W1283" t="n">
        <v>0.08</v>
      </c>
      <c r="X1283" t="n">
        <v>0.33</v>
      </c>
      <c r="Y1283" t="n">
        <v>1</v>
      </c>
      <c r="Z1283" t="n">
        <v>10</v>
      </c>
    </row>
    <row r="1284">
      <c r="A1284" t="n">
        <v>6</v>
      </c>
      <c r="B1284" t="n">
        <v>75</v>
      </c>
      <c r="C1284" t="inlineStr">
        <is>
          <t xml:space="preserve">CONCLUIDO	</t>
        </is>
      </c>
      <c r="D1284" t="n">
        <v>14.1526</v>
      </c>
      <c r="E1284" t="n">
        <v>7.07</v>
      </c>
      <c r="F1284" t="n">
        <v>4.33</v>
      </c>
      <c r="G1284" t="n">
        <v>17.32</v>
      </c>
      <c r="H1284" t="n">
        <v>0.29</v>
      </c>
      <c r="I1284" t="n">
        <v>15</v>
      </c>
      <c r="J1284" t="n">
        <v>152.53</v>
      </c>
      <c r="K1284" t="n">
        <v>49.1</v>
      </c>
      <c r="L1284" t="n">
        <v>2.5</v>
      </c>
      <c r="M1284" t="n">
        <v>13</v>
      </c>
      <c r="N1284" t="n">
        <v>25.93</v>
      </c>
      <c r="O1284" t="n">
        <v>19045.63</v>
      </c>
      <c r="P1284" t="n">
        <v>48.69</v>
      </c>
      <c r="Q1284" t="n">
        <v>203.58</v>
      </c>
      <c r="R1284" t="n">
        <v>23.05</v>
      </c>
      <c r="S1284" t="n">
        <v>13.05</v>
      </c>
      <c r="T1284" t="n">
        <v>4655.51</v>
      </c>
      <c r="U1284" t="n">
        <v>0.57</v>
      </c>
      <c r="V1284" t="n">
        <v>0.86</v>
      </c>
      <c r="W1284" t="n">
        <v>0.08</v>
      </c>
      <c r="X1284" t="n">
        <v>0.29</v>
      </c>
      <c r="Y1284" t="n">
        <v>1</v>
      </c>
      <c r="Z1284" t="n">
        <v>10</v>
      </c>
    </row>
    <row r="1285">
      <c r="A1285" t="n">
        <v>7</v>
      </c>
      <c r="B1285" t="n">
        <v>75</v>
      </c>
      <c r="C1285" t="inlineStr">
        <is>
          <t xml:space="preserve">CONCLUIDO	</t>
        </is>
      </c>
      <c r="D1285" t="n">
        <v>14.2716</v>
      </c>
      <c r="E1285" t="n">
        <v>7.01</v>
      </c>
      <c r="F1285" t="n">
        <v>4.3</v>
      </c>
      <c r="G1285" t="n">
        <v>18.44</v>
      </c>
      <c r="H1285" t="n">
        <v>0.32</v>
      </c>
      <c r="I1285" t="n">
        <v>14</v>
      </c>
      <c r="J1285" t="n">
        <v>152.88</v>
      </c>
      <c r="K1285" t="n">
        <v>49.1</v>
      </c>
      <c r="L1285" t="n">
        <v>2.75</v>
      </c>
      <c r="M1285" t="n">
        <v>12</v>
      </c>
      <c r="N1285" t="n">
        <v>26.03</v>
      </c>
      <c r="O1285" t="n">
        <v>19088.72</v>
      </c>
      <c r="P1285" t="n">
        <v>48.17</v>
      </c>
      <c r="Q1285" t="n">
        <v>203.56</v>
      </c>
      <c r="R1285" t="n">
        <v>22.27</v>
      </c>
      <c r="S1285" t="n">
        <v>13.05</v>
      </c>
      <c r="T1285" t="n">
        <v>4270.27</v>
      </c>
      <c r="U1285" t="n">
        <v>0.59</v>
      </c>
      <c r="V1285" t="n">
        <v>0.87</v>
      </c>
      <c r="W1285" t="n">
        <v>0.07000000000000001</v>
      </c>
      <c r="X1285" t="n">
        <v>0.26</v>
      </c>
      <c r="Y1285" t="n">
        <v>1</v>
      </c>
      <c r="Z1285" t="n">
        <v>10</v>
      </c>
    </row>
    <row r="1286">
      <c r="A1286" t="n">
        <v>8</v>
      </c>
      <c r="B1286" t="n">
        <v>75</v>
      </c>
      <c r="C1286" t="inlineStr">
        <is>
          <t xml:space="preserve">CONCLUIDO	</t>
        </is>
      </c>
      <c r="D1286" t="n">
        <v>14.3575</v>
      </c>
      <c r="E1286" t="n">
        <v>6.96</v>
      </c>
      <c r="F1286" t="n">
        <v>4.29</v>
      </c>
      <c r="G1286" t="n">
        <v>19.81</v>
      </c>
      <c r="H1286" t="n">
        <v>0.35</v>
      </c>
      <c r="I1286" t="n">
        <v>13</v>
      </c>
      <c r="J1286" t="n">
        <v>153.23</v>
      </c>
      <c r="K1286" t="n">
        <v>49.1</v>
      </c>
      <c r="L1286" t="n">
        <v>3</v>
      </c>
      <c r="M1286" t="n">
        <v>11</v>
      </c>
      <c r="N1286" t="n">
        <v>26.13</v>
      </c>
      <c r="O1286" t="n">
        <v>19131.85</v>
      </c>
      <c r="P1286" t="n">
        <v>47.78</v>
      </c>
      <c r="Q1286" t="n">
        <v>203.56</v>
      </c>
      <c r="R1286" t="n">
        <v>21.9</v>
      </c>
      <c r="S1286" t="n">
        <v>13.05</v>
      </c>
      <c r="T1286" t="n">
        <v>4090.54</v>
      </c>
      <c r="U1286" t="n">
        <v>0.6</v>
      </c>
      <c r="V1286" t="n">
        <v>0.87</v>
      </c>
      <c r="W1286" t="n">
        <v>0.08</v>
      </c>
      <c r="X1286" t="n">
        <v>0.25</v>
      </c>
      <c r="Y1286" t="n">
        <v>1</v>
      </c>
      <c r="Z1286" t="n">
        <v>10</v>
      </c>
    </row>
    <row r="1287">
      <c r="A1287" t="n">
        <v>9</v>
      </c>
      <c r="B1287" t="n">
        <v>75</v>
      </c>
      <c r="C1287" t="inlineStr">
        <is>
          <t xml:space="preserve">CONCLUIDO	</t>
        </is>
      </c>
      <c r="D1287" t="n">
        <v>14.4817</v>
      </c>
      <c r="E1287" t="n">
        <v>6.91</v>
      </c>
      <c r="F1287" t="n">
        <v>4.26</v>
      </c>
      <c r="G1287" t="n">
        <v>21.31</v>
      </c>
      <c r="H1287" t="n">
        <v>0.37</v>
      </c>
      <c r="I1287" t="n">
        <v>12</v>
      </c>
      <c r="J1287" t="n">
        <v>153.58</v>
      </c>
      <c r="K1287" t="n">
        <v>49.1</v>
      </c>
      <c r="L1287" t="n">
        <v>3.25</v>
      </c>
      <c r="M1287" t="n">
        <v>10</v>
      </c>
      <c r="N1287" t="n">
        <v>26.23</v>
      </c>
      <c r="O1287" t="n">
        <v>19175.02</v>
      </c>
      <c r="P1287" t="n">
        <v>47.15</v>
      </c>
      <c r="Q1287" t="n">
        <v>203.57</v>
      </c>
      <c r="R1287" t="n">
        <v>20.98</v>
      </c>
      <c r="S1287" t="n">
        <v>13.05</v>
      </c>
      <c r="T1287" t="n">
        <v>3635.96</v>
      </c>
      <c r="U1287" t="n">
        <v>0.62</v>
      </c>
      <c r="V1287" t="n">
        <v>0.88</v>
      </c>
      <c r="W1287" t="n">
        <v>0.07000000000000001</v>
      </c>
      <c r="X1287" t="n">
        <v>0.22</v>
      </c>
      <c r="Y1287" t="n">
        <v>1</v>
      </c>
      <c r="Z1287" t="n">
        <v>10</v>
      </c>
    </row>
    <row r="1288">
      <c r="A1288" t="n">
        <v>10</v>
      </c>
      <c r="B1288" t="n">
        <v>75</v>
      </c>
      <c r="C1288" t="inlineStr">
        <is>
          <t xml:space="preserve">CONCLUIDO	</t>
        </is>
      </c>
      <c r="D1288" t="n">
        <v>14.5985</v>
      </c>
      <c r="E1288" t="n">
        <v>6.85</v>
      </c>
      <c r="F1288" t="n">
        <v>4.24</v>
      </c>
      <c r="G1288" t="n">
        <v>23.11</v>
      </c>
      <c r="H1288" t="n">
        <v>0.4</v>
      </c>
      <c r="I1288" t="n">
        <v>11</v>
      </c>
      <c r="J1288" t="n">
        <v>153.93</v>
      </c>
      <c r="K1288" t="n">
        <v>49.1</v>
      </c>
      <c r="L1288" t="n">
        <v>3.5</v>
      </c>
      <c r="M1288" t="n">
        <v>9</v>
      </c>
      <c r="N1288" t="n">
        <v>26.33</v>
      </c>
      <c r="O1288" t="n">
        <v>19218.22</v>
      </c>
      <c r="P1288" t="n">
        <v>46.68</v>
      </c>
      <c r="Q1288" t="n">
        <v>203.56</v>
      </c>
      <c r="R1288" t="n">
        <v>20.16</v>
      </c>
      <c r="S1288" t="n">
        <v>13.05</v>
      </c>
      <c r="T1288" t="n">
        <v>3232.01</v>
      </c>
      <c r="U1288" t="n">
        <v>0.65</v>
      </c>
      <c r="V1288" t="n">
        <v>0.88</v>
      </c>
      <c r="W1288" t="n">
        <v>0.07000000000000001</v>
      </c>
      <c r="X1288" t="n">
        <v>0.2</v>
      </c>
      <c r="Y1288" t="n">
        <v>1</v>
      </c>
      <c r="Z1288" t="n">
        <v>10</v>
      </c>
    </row>
    <row r="1289">
      <c r="A1289" t="n">
        <v>11</v>
      </c>
      <c r="B1289" t="n">
        <v>75</v>
      </c>
      <c r="C1289" t="inlineStr">
        <is>
          <t xml:space="preserve">CONCLUIDO	</t>
        </is>
      </c>
      <c r="D1289" t="n">
        <v>14.7862</v>
      </c>
      <c r="E1289" t="n">
        <v>6.76</v>
      </c>
      <c r="F1289" t="n">
        <v>4.18</v>
      </c>
      <c r="G1289" t="n">
        <v>25.09</v>
      </c>
      <c r="H1289" t="n">
        <v>0.43</v>
      </c>
      <c r="I1289" t="n">
        <v>10</v>
      </c>
      <c r="J1289" t="n">
        <v>154.28</v>
      </c>
      <c r="K1289" t="n">
        <v>49.1</v>
      </c>
      <c r="L1289" t="n">
        <v>3.75</v>
      </c>
      <c r="M1289" t="n">
        <v>8</v>
      </c>
      <c r="N1289" t="n">
        <v>26.43</v>
      </c>
      <c r="O1289" t="n">
        <v>19261.45</v>
      </c>
      <c r="P1289" t="n">
        <v>45.86</v>
      </c>
      <c r="Q1289" t="n">
        <v>203.56</v>
      </c>
      <c r="R1289" t="n">
        <v>18.19</v>
      </c>
      <c r="S1289" t="n">
        <v>13.05</v>
      </c>
      <c r="T1289" t="n">
        <v>2249.56</v>
      </c>
      <c r="U1289" t="n">
        <v>0.72</v>
      </c>
      <c r="V1289" t="n">
        <v>0.89</v>
      </c>
      <c r="W1289" t="n">
        <v>0.07000000000000001</v>
      </c>
      <c r="X1289" t="n">
        <v>0.14</v>
      </c>
      <c r="Y1289" t="n">
        <v>1</v>
      </c>
      <c r="Z1289" t="n">
        <v>10</v>
      </c>
    </row>
    <row r="1290">
      <c r="A1290" t="n">
        <v>12</v>
      </c>
      <c r="B1290" t="n">
        <v>75</v>
      </c>
      <c r="C1290" t="inlineStr">
        <is>
          <t xml:space="preserve">CONCLUIDO	</t>
        </is>
      </c>
      <c r="D1290" t="n">
        <v>14.6395</v>
      </c>
      <c r="E1290" t="n">
        <v>6.83</v>
      </c>
      <c r="F1290" t="n">
        <v>4.25</v>
      </c>
      <c r="G1290" t="n">
        <v>25.49</v>
      </c>
      <c r="H1290" t="n">
        <v>0.46</v>
      </c>
      <c r="I1290" t="n">
        <v>10</v>
      </c>
      <c r="J1290" t="n">
        <v>154.63</v>
      </c>
      <c r="K1290" t="n">
        <v>49.1</v>
      </c>
      <c r="L1290" t="n">
        <v>4</v>
      </c>
      <c r="M1290" t="n">
        <v>8</v>
      </c>
      <c r="N1290" t="n">
        <v>26.53</v>
      </c>
      <c r="O1290" t="n">
        <v>19304.72</v>
      </c>
      <c r="P1290" t="n">
        <v>46.23</v>
      </c>
      <c r="Q1290" t="n">
        <v>203.61</v>
      </c>
      <c r="R1290" t="n">
        <v>20.65</v>
      </c>
      <c r="S1290" t="n">
        <v>13.05</v>
      </c>
      <c r="T1290" t="n">
        <v>3477.78</v>
      </c>
      <c r="U1290" t="n">
        <v>0.63</v>
      </c>
      <c r="V1290" t="n">
        <v>0.88</v>
      </c>
      <c r="W1290" t="n">
        <v>0.07000000000000001</v>
      </c>
      <c r="X1290" t="n">
        <v>0.21</v>
      </c>
      <c r="Y1290" t="n">
        <v>1</v>
      </c>
      <c r="Z1290" t="n">
        <v>10</v>
      </c>
    </row>
    <row r="1291">
      <c r="A1291" t="n">
        <v>13</v>
      </c>
      <c r="B1291" t="n">
        <v>75</v>
      </c>
      <c r="C1291" t="inlineStr">
        <is>
          <t xml:space="preserve">CONCLUIDO	</t>
        </is>
      </c>
      <c r="D1291" t="n">
        <v>14.7856</v>
      </c>
      <c r="E1291" t="n">
        <v>6.76</v>
      </c>
      <c r="F1291" t="n">
        <v>4.21</v>
      </c>
      <c r="G1291" t="n">
        <v>28.08</v>
      </c>
      <c r="H1291" t="n">
        <v>0.49</v>
      </c>
      <c r="I1291" t="n">
        <v>9</v>
      </c>
      <c r="J1291" t="n">
        <v>154.98</v>
      </c>
      <c r="K1291" t="n">
        <v>49.1</v>
      </c>
      <c r="L1291" t="n">
        <v>4.25</v>
      </c>
      <c r="M1291" t="n">
        <v>7</v>
      </c>
      <c r="N1291" t="n">
        <v>26.63</v>
      </c>
      <c r="O1291" t="n">
        <v>19348.03</v>
      </c>
      <c r="P1291" t="n">
        <v>45.66</v>
      </c>
      <c r="Q1291" t="n">
        <v>203.59</v>
      </c>
      <c r="R1291" t="n">
        <v>19.39</v>
      </c>
      <c r="S1291" t="n">
        <v>13.05</v>
      </c>
      <c r="T1291" t="n">
        <v>2853.66</v>
      </c>
      <c r="U1291" t="n">
        <v>0.67</v>
      </c>
      <c r="V1291" t="n">
        <v>0.89</v>
      </c>
      <c r="W1291" t="n">
        <v>0.07000000000000001</v>
      </c>
      <c r="X1291" t="n">
        <v>0.17</v>
      </c>
      <c r="Y1291" t="n">
        <v>1</v>
      </c>
      <c r="Z1291" t="n">
        <v>10</v>
      </c>
    </row>
    <row r="1292">
      <c r="A1292" t="n">
        <v>14</v>
      </c>
      <c r="B1292" t="n">
        <v>75</v>
      </c>
      <c r="C1292" t="inlineStr">
        <is>
          <t xml:space="preserve">CONCLUIDO	</t>
        </is>
      </c>
      <c r="D1292" t="n">
        <v>14.7929</v>
      </c>
      <c r="E1292" t="n">
        <v>6.76</v>
      </c>
      <c r="F1292" t="n">
        <v>4.21</v>
      </c>
      <c r="G1292" t="n">
        <v>28.06</v>
      </c>
      <c r="H1292" t="n">
        <v>0.51</v>
      </c>
      <c r="I1292" t="n">
        <v>9</v>
      </c>
      <c r="J1292" t="n">
        <v>155.33</v>
      </c>
      <c r="K1292" t="n">
        <v>49.1</v>
      </c>
      <c r="L1292" t="n">
        <v>4.5</v>
      </c>
      <c r="M1292" t="n">
        <v>7</v>
      </c>
      <c r="N1292" t="n">
        <v>26.74</v>
      </c>
      <c r="O1292" t="n">
        <v>19391.36</v>
      </c>
      <c r="P1292" t="n">
        <v>45.39</v>
      </c>
      <c r="Q1292" t="n">
        <v>203.56</v>
      </c>
      <c r="R1292" t="n">
        <v>19.26</v>
      </c>
      <c r="S1292" t="n">
        <v>13.05</v>
      </c>
      <c r="T1292" t="n">
        <v>2789.29</v>
      </c>
      <c r="U1292" t="n">
        <v>0.68</v>
      </c>
      <c r="V1292" t="n">
        <v>0.89</v>
      </c>
      <c r="W1292" t="n">
        <v>0.07000000000000001</v>
      </c>
      <c r="X1292" t="n">
        <v>0.17</v>
      </c>
      <c r="Y1292" t="n">
        <v>1</v>
      </c>
      <c r="Z1292" t="n">
        <v>10</v>
      </c>
    </row>
    <row r="1293">
      <c r="A1293" t="n">
        <v>15</v>
      </c>
      <c r="B1293" t="n">
        <v>75</v>
      </c>
      <c r="C1293" t="inlineStr">
        <is>
          <t xml:space="preserve">CONCLUIDO	</t>
        </is>
      </c>
      <c r="D1293" t="n">
        <v>14.9272</v>
      </c>
      <c r="E1293" t="n">
        <v>6.7</v>
      </c>
      <c r="F1293" t="n">
        <v>4.18</v>
      </c>
      <c r="G1293" t="n">
        <v>31.34</v>
      </c>
      <c r="H1293" t="n">
        <v>0.54</v>
      </c>
      <c r="I1293" t="n">
        <v>8</v>
      </c>
      <c r="J1293" t="n">
        <v>155.68</v>
      </c>
      <c r="K1293" t="n">
        <v>49.1</v>
      </c>
      <c r="L1293" t="n">
        <v>4.75</v>
      </c>
      <c r="M1293" t="n">
        <v>6</v>
      </c>
      <c r="N1293" t="n">
        <v>26.84</v>
      </c>
      <c r="O1293" t="n">
        <v>19434.74</v>
      </c>
      <c r="P1293" t="n">
        <v>44.78</v>
      </c>
      <c r="Q1293" t="n">
        <v>203.56</v>
      </c>
      <c r="R1293" t="n">
        <v>18.29</v>
      </c>
      <c r="S1293" t="n">
        <v>13.05</v>
      </c>
      <c r="T1293" t="n">
        <v>2309.96</v>
      </c>
      <c r="U1293" t="n">
        <v>0.71</v>
      </c>
      <c r="V1293" t="n">
        <v>0.89</v>
      </c>
      <c r="W1293" t="n">
        <v>0.07000000000000001</v>
      </c>
      <c r="X1293" t="n">
        <v>0.14</v>
      </c>
      <c r="Y1293" t="n">
        <v>1</v>
      </c>
      <c r="Z1293" t="n">
        <v>10</v>
      </c>
    </row>
    <row r="1294">
      <c r="A1294" t="n">
        <v>16</v>
      </c>
      <c r="B1294" t="n">
        <v>75</v>
      </c>
      <c r="C1294" t="inlineStr">
        <is>
          <t xml:space="preserve">CONCLUIDO	</t>
        </is>
      </c>
      <c r="D1294" t="n">
        <v>14.9204</v>
      </c>
      <c r="E1294" t="n">
        <v>6.7</v>
      </c>
      <c r="F1294" t="n">
        <v>4.18</v>
      </c>
      <c r="G1294" t="n">
        <v>31.36</v>
      </c>
      <c r="H1294" t="n">
        <v>0.57</v>
      </c>
      <c r="I1294" t="n">
        <v>8</v>
      </c>
      <c r="J1294" t="n">
        <v>156.03</v>
      </c>
      <c r="K1294" t="n">
        <v>49.1</v>
      </c>
      <c r="L1294" t="n">
        <v>5</v>
      </c>
      <c r="M1294" t="n">
        <v>6</v>
      </c>
      <c r="N1294" t="n">
        <v>26.94</v>
      </c>
      <c r="O1294" t="n">
        <v>19478.15</v>
      </c>
      <c r="P1294" t="n">
        <v>44.36</v>
      </c>
      <c r="Q1294" t="n">
        <v>203.56</v>
      </c>
      <c r="R1294" t="n">
        <v>18.46</v>
      </c>
      <c r="S1294" t="n">
        <v>13.05</v>
      </c>
      <c r="T1294" t="n">
        <v>2392.54</v>
      </c>
      <c r="U1294" t="n">
        <v>0.71</v>
      </c>
      <c r="V1294" t="n">
        <v>0.89</v>
      </c>
      <c r="W1294" t="n">
        <v>0.07000000000000001</v>
      </c>
      <c r="X1294" t="n">
        <v>0.14</v>
      </c>
      <c r="Y1294" t="n">
        <v>1</v>
      </c>
      <c r="Z1294" t="n">
        <v>10</v>
      </c>
    </row>
    <row r="1295">
      <c r="A1295" t="n">
        <v>17</v>
      </c>
      <c r="B1295" t="n">
        <v>75</v>
      </c>
      <c r="C1295" t="inlineStr">
        <is>
          <t xml:space="preserve">CONCLUIDO	</t>
        </is>
      </c>
      <c r="D1295" t="n">
        <v>15.0621</v>
      </c>
      <c r="E1295" t="n">
        <v>6.64</v>
      </c>
      <c r="F1295" t="n">
        <v>4.15</v>
      </c>
      <c r="G1295" t="n">
        <v>35.56</v>
      </c>
      <c r="H1295" t="n">
        <v>0.59</v>
      </c>
      <c r="I1295" t="n">
        <v>7</v>
      </c>
      <c r="J1295" t="n">
        <v>156.39</v>
      </c>
      <c r="K1295" t="n">
        <v>49.1</v>
      </c>
      <c r="L1295" t="n">
        <v>5.25</v>
      </c>
      <c r="M1295" t="n">
        <v>5</v>
      </c>
      <c r="N1295" t="n">
        <v>27.04</v>
      </c>
      <c r="O1295" t="n">
        <v>19521.59</v>
      </c>
      <c r="P1295" t="n">
        <v>43.63</v>
      </c>
      <c r="Q1295" t="n">
        <v>203.56</v>
      </c>
      <c r="R1295" t="n">
        <v>17.27</v>
      </c>
      <c r="S1295" t="n">
        <v>13.05</v>
      </c>
      <c r="T1295" t="n">
        <v>1803.28</v>
      </c>
      <c r="U1295" t="n">
        <v>0.76</v>
      </c>
      <c r="V1295" t="n">
        <v>0.9</v>
      </c>
      <c r="W1295" t="n">
        <v>0.07000000000000001</v>
      </c>
      <c r="X1295" t="n">
        <v>0.11</v>
      </c>
      <c r="Y1295" t="n">
        <v>1</v>
      </c>
      <c r="Z1295" t="n">
        <v>10</v>
      </c>
    </row>
    <row r="1296">
      <c r="A1296" t="n">
        <v>18</v>
      </c>
      <c r="B1296" t="n">
        <v>75</v>
      </c>
      <c r="C1296" t="inlineStr">
        <is>
          <t xml:space="preserve">CONCLUIDO	</t>
        </is>
      </c>
      <c r="D1296" t="n">
        <v>15.0722</v>
      </c>
      <c r="E1296" t="n">
        <v>6.63</v>
      </c>
      <c r="F1296" t="n">
        <v>4.14</v>
      </c>
      <c r="G1296" t="n">
        <v>35.52</v>
      </c>
      <c r="H1296" t="n">
        <v>0.62</v>
      </c>
      <c r="I1296" t="n">
        <v>7</v>
      </c>
      <c r="J1296" t="n">
        <v>156.74</v>
      </c>
      <c r="K1296" t="n">
        <v>49.1</v>
      </c>
      <c r="L1296" t="n">
        <v>5.5</v>
      </c>
      <c r="M1296" t="n">
        <v>5</v>
      </c>
      <c r="N1296" t="n">
        <v>27.14</v>
      </c>
      <c r="O1296" t="n">
        <v>19565.07</v>
      </c>
      <c r="P1296" t="n">
        <v>43.46</v>
      </c>
      <c r="Q1296" t="n">
        <v>203.56</v>
      </c>
      <c r="R1296" t="n">
        <v>17.25</v>
      </c>
      <c r="S1296" t="n">
        <v>13.05</v>
      </c>
      <c r="T1296" t="n">
        <v>1796.31</v>
      </c>
      <c r="U1296" t="n">
        <v>0.76</v>
      </c>
      <c r="V1296" t="n">
        <v>0.9</v>
      </c>
      <c r="W1296" t="n">
        <v>0.06</v>
      </c>
      <c r="X1296" t="n">
        <v>0.1</v>
      </c>
      <c r="Y1296" t="n">
        <v>1</v>
      </c>
      <c r="Z1296" t="n">
        <v>10</v>
      </c>
    </row>
    <row r="1297">
      <c r="A1297" t="n">
        <v>19</v>
      </c>
      <c r="B1297" t="n">
        <v>75</v>
      </c>
      <c r="C1297" t="inlineStr">
        <is>
          <t xml:space="preserve">CONCLUIDO	</t>
        </is>
      </c>
      <c r="D1297" t="n">
        <v>15.0282</v>
      </c>
      <c r="E1297" t="n">
        <v>6.65</v>
      </c>
      <c r="F1297" t="n">
        <v>4.16</v>
      </c>
      <c r="G1297" t="n">
        <v>35.69</v>
      </c>
      <c r="H1297" t="n">
        <v>0.65</v>
      </c>
      <c r="I1297" t="n">
        <v>7</v>
      </c>
      <c r="J1297" t="n">
        <v>157.09</v>
      </c>
      <c r="K1297" t="n">
        <v>49.1</v>
      </c>
      <c r="L1297" t="n">
        <v>5.75</v>
      </c>
      <c r="M1297" t="n">
        <v>5</v>
      </c>
      <c r="N1297" t="n">
        <v>27.25</v>
      </c>
      <c r="O1297" t="n">
        <v>19608.58</v>
      </c>
      <c r="P1297" t="n">
        <v>43.43</v>
      </c>
      <c r="Q1297" t="n">
        <v>203.56</v>
      </c>
      <c r="R1297" t="n">
        <v>17.87</v>
      </c>
      <c r="S1297" t="n">
        <v>13.05</v>
      </c>
      <c r="T1297" t="n">
        <v>2105.99</v>
      </c>
      <c r="U1297" t="n">
        <v>0.73</v>
      </c>
      <c r="V1297" t="n">
        <v>0.9</v>
      </c>
      <c r="W1297" t="n">
        <v>0.07000000000000001</v>
      </c>
      <c r="X1297" t="n">
        <v>0.12</v>
      </c>
      <c r="Y1297" t="n">
        <v>1</v>
      </c>
      <c r="Z1297" t="n">
        <v>10</v>
      </c>
    </row>
    <row r="1298">
      <c r="A1298" t="n">
        <v>20</v>
      </c>
      <c r="B1298" t="n">
        <v>75</v>
      </c>
      <c r="C1298" t="inlineStr">
        <is>
          <t xml:space="preserve">CONCLUIDO	</t>
        </is>
      </c>
      <c r="D1298" t="n">
        <v>15.0163</v>
      </c>
      <c r="E1298" t="n">
        <v>6.66</v>
      </c>
      <c r="F1298" t="n">
        <v>4.17</v>
      </c>
      <c r="G1298" t="n">
        <v>35.74</v>
      </c>
      <c r="H1298" t="n">
        <v>0.67</v>
      </c>
      <c r="I1298" t="n">
        <v>7</v>
      </c>
      <c r="J1298" t="n">
        <v>157.44</v>
      </c>
      <c r="K1298" t="n">
        <v>49.1</v>
      </c>
      <c r="L1298" t="n">
        <v>6</v>
      </c>
      <c r="M1298" t="n">
        <v>5</v>
      </c>
      <c r="N1298" t="n">
        <v>27.35</v>
      </c>
      <c r="O1298" t="n">
        <v>19652.13</v>
      </c>
      <c r="P1298" t="n">
        <v>43</v>
      </c>
      <c r="Q1298" t="n">
        <v>203.56</v>
      </c>
      <c r="R1298" t="n">
        <v>18.09</v>
      </c>
      <c r="S1298" t="n">
        <v>13.05</v>
      </c>
      <c r="T1298" t="n">
        <v>2216.06</v>
      </c>
      <c r="U1298" t="n">
        <v>0.72</v>
      </c>
      <c r="V1298" t="n">
        <v>0.9</v>
      </c>
      <c r="W1298" t="n">
        <v>0.06</v>
      </c>
      <c r="X1298" t="n">
        <v>0.13</v>
      </c>
      <c r="Y1298" t="n">
        <v>1</v>
      </c>
      <c r="Z1298" t="n">
        <v>10</v>
      </c>
    </row>
    <row r="1299">
      <c r="A1299" t="n">
        <v>21</v>
      </c>
      <c r="B1299" t="n">
        <v>75</v>
      </c>
      <c r="C1299" t="inlineStr">
        <is>
          <t xml:space="preserve">CONCLUIDO	</t>
        </is>
      </c>
      <c r="D1299" t="n">
        <v>15.1617</v>
      </c>
      <c r="E1299" t="n">
        <v>6.6</v>
      </c>
      <c r="F1299" t="n">
        <v>4.14</v>
      </c>
      <c r="G1299" t="n">
        <v>41.36</v>
      </c>
      <c r="H1299" t="n">
        <v>0.7</v>
      </c>
      <c r="I1299" t="n">
        <v>6</v>
      </c>
      <c r="J1299" t="n">
        <v>157.8</v>
      </c>
      <c r="K1299" t="n">
        <v>49.1</v>
      </c>
      <c r="L1299" t="n">
        <v>6.25</v>
      </c>
      <c r="M1299" t="n">
        <v>4</v>
      </c>
      <c r="N1299" t="n">
        <v>27.45</v>
      </c>
      <c r="O1299" t="n">
        <v>19695.71</v>
      </c>
      <c r="P1299" t="n">
        <v>42.22</v>
      </c>
      <c r="Q1299" t="n">
        <v>203.56</v>
      </c>
      <c r="R1299" t="n">
        <v>17</v>
      </c>
      <c r="S1299" t="n">
        <v>13.05</v>
      </c>
      <c r="T1299" t="n">
        <v>1675.46</v>
      </c>
      <c r="U1299" t="n">
        <v>0.77</v>
      </c>
      <c r="V1299" t="n">
        <v>0.9</v>
      </c>
      <c r="W1299" t="n">
        <v>0.06</v>
      </c>
      <c r="X1299" t="n">
        <v>0.1</v>
      </c>
      <c r="Y1299" t="n">
        <v>1</v>
      </c>
      <c r="Z1299" t="n">
        <v>10</v>
      </c>
    </row>
    <row r="1300">
      <c r="A1300" t="n">
        <v>22</v>
      </c>
      <c r="B1300" t="n">
        <v>75</v>
      </c>
      <c r="C1300" t="inlineStr">
        <is>
          <t xml:space="preserve">CONCLUIDO	</t>
        </is>
      </c>
      <c r="D1300" t="n">
        <v>15.1534</v>
      </c>
      <c r="E1300" t="n">
        <v>6.6</v>
      </c>
      <c r="F1300" t="n">
        <v>4.14</v>
      </c>
      <c r="G1300" t="n">
        <v>41.39</v>
      </c>
      <c r="H1300" t="n">
        <v>0.73</v>
      </c>
      <c r="I1300" t="n">
        <v>6</v>
      </c>
      <c r="J1300" t="n">
        <v>158.15</v>
      </c>
      <c r="K1300" t="n">
        <v>49.1</v>
      </c>
      <c r="L1300" t="n">
        <v>6.5</v>
      </c>
      <c r="M1300" t="n">
        <v>4</v>
      </c>
      <c r="N1300" t="n">
        <v>27.56</v>
      </c>
      <c r="O1300" t="n">
        <v>19739.33</v>
      </c>
      <c r="P1300" t="n">
        <v>42.26</v>
      </c>
      <c r="Q1300" t="n">
        <v>203.57</v>
      </c>
      <c r="R1300" t="n">
        <v>17.14</v>
      </c>
      <c r="S1300" t="n">
        <v>13.05</v>
      </c>
      <c r="T1300" t="n">
        <v>1743.87</v>
      </c>
      <c r="U1300" t="n">
        <v>0.76</v>
      </c>
      <c r="V1300" t="n">
        <v>0.9</v>
      </c>
      <c r="W1300" t="n">
        <v>0.06</v>
      </c>
      <c r="X1300" t="n">
        <v>0.1</v>
      </c>
      <c r="Y1300" t="n">
        <v>1</v>
      </c>
      <c r="Z1300" t="n">
        <v>10</v>
      </c>
    </row>
    <row r="1301">
      <c r="A1301" t="n">
        <v>23</v>
      </c>
      <c r="B1301" t="n">
        <v>75</v>
      </c>
      <c r="C1301" t="inlineStr">
        <is>
          <t xml:space="preserve">CONCLUIDO	</t>
        </is>
      </c>
      <c r="D1301" t="n">
        <v>15.1694</v>
      </c>
      <c r="E1301" t="n">
        <v>6.59</v>
      </c>
      <c r="F1301" t="n">
        <v>4.13</v>
      </c>
      <c r="G1301" t="n">
        <v>41.33</v>
      </c>
      <c r="H1301" t="n">
        <v>0.75</v>
      </c>
      <c r="I1301" t="n">
        <v>6</v>
      </c>
      <c r="J1301" t="n">
        <v>158.51</v>
      </c>
      <c r="K1301" t="n">
        <v>49.1</v>
      </c>
      <c r="L1301" t="n">
        <v>6.75</v>
      </c>
      <c r="M1301" t="n">
        <v>4</v>
      </c>
      <c r="N1301" t="n">
        <v>27.66</v>
      </c>
      <c r="O1301" t="n">
        <v>19782.99</v>
      </c>
      <c r="P1301" t="n">
        <v>42.04</v>
      </c>
      <c r="Q1301" t="n">
        <v>203.58</v>
      </c>
      <c r="R1301" t="n">
        <v>16.74</v>
      </c>
      <c r="S1301" t="n">
        <v>13.05</v>
      </c>
      <c r="T1301" t="n">
        <v>1547.03</v>
      </c>
      <c r="U1301" t="n">
        <v>0.78</v>
      </c>
      <c r="V1301" t="n">
        <v>0.9</v>
      </c>
      <c r="W1301" t="n">
        <v>0.07000000000000001</v>
      </c>
      <c r="X1301" t="n">
        <v>0.09</v>
      </c>
      <c r="Y1301" t="n">
        <v>1</v>
      </c>
      <c r="Z1301" t="n">
        <v>10</v>
      </c>
    </row>
    <row r="1302">
      <c r="A1302" t="n">
        <v>24</v>
      </c>
      <c r="B1302" t="n">
        <v>75</v>
      </c>
      <c r="C1302" t="inlineStr">
        <is>
          <t xml:space="preserve">CONCLUIDO	</t>
        </is>
      </c>
      <c r="D1302" t="n">
        <v>15.1719</v>
      </c>
      <c r="E1302" t="n">
        <v>6.59</v>
      </c>
      <c r="F1302" t="n">
        <v>4.13</v>
      </c>
      <c r="G1302" t="n">
        <v>41.31</v>
      </c>
      <c r="H1302" t="n">
        <v>0.78</v>
      </c>
      <c r="I1302" t="n">
        <v>6</v>
      </c>
      <c r="J1302" t="n">
        <v>158.86</v>
      </c>
      <c r="K1302" t="n">
        <v>49.1</v>
      </c>
      <c r="L1302" t="n">
        <v>7</v>
      </c>
      <c r="M1302" t="n">
        <v>4</v>
      </c>
      <c r="N1302" t="n">
        <v>27.77</v>
      </c>
      <c r="O1302" t="n">
        <v>19826.68</v>
      </c>
      <c r="P1302" t="n">
        <v>41.47</v>
      </c>
      <c r="Q1302" t="n">
        <v>203.56</v>
      </c>
      <c r="R1302" t="n">
        <v>16.91</v>
      </c>
      <c r="S1302" t="n">
        <v>13.05</v>
      </c>
      <c r="T1302" t="n">
        <v>1628.54</v>
      </c>
      <c r="U1302" t="n">
        <v>0.77</v>
      </c>
      <c r="V1302" t="n">
        <v>0.9</v>
      </c>
      <c r="W1302" t="n">
        <v>0.06</v>
      </c>
      <c r="X1302" t="n">
        <v>0.09</v>
      </c>
      <c r="Y1302" t="n">
        <v>1</v>
      </c>
      <c r="Z1302" t="n">
        <v>10</v>
      </c>
    </row>
    <row r="1303">
      <c r="A1303" t="n">
        <v>25</v>
      </c>
      <c r="B1303" t="n">
        <v>75</v>
      </c>
      <c r="C1303" t="inlineStr">
        <is>
          <t xml:space="preserve">CONCLUIDO	</t>
        </is>
      </c>
      <c r="D1303" t="n">
        <v>15.1369</v>
      </c>
      <c r="E1303" t="n">
        <v>6.61</v>
      </c>
      <c r="F1303" t="n">
        <v>4.15</v>
      </c>
      <c r="G1303" t="n">
        <v>41.47</v>
      </c>
      <c r="H1303" t="n">
        <v>0.8100000000000001</v>
      </c>
      <c r="I1303" t="n">
        <v>6</v>
      </c>
      <c r="J1303" t="n">
        <v>159.22</v>
      </c>
      <c r="K1303" t="n">
        <v>49.1</v>
      </c>
      <c r="L1303" t="n">
        <v>7.25</v>
      </c>
      <c r="M1303" t="n">
        <v>4</v>
      </c>
      <c r="N1303" t="n">
        <v>27.87</v>
      </c>
      <c r="O1303" t="n">
        <v>19870.53</v>
      </c>
      <c r="P1303" t="n">
        <v>41.09</v>
      </c>
      <c r="Q1303" t="n">
        <v>203.56</v>
      </c>
      <c r="R1303" t="n">
        <v>17.4</v>
      </c>
      <c r="S1303" t="n">
        <v>13.05</v>
      </c>
      <c r="T1303" t="n">
        <v>1873.6</v>
      </c>
      <c r="U1303" t="n">
        <v>0.75</v>
      </c>
      <c r="V1303" t="n">
        <v>0.9</v>
      </c>
      <c r="W1303" t="n">
        <v>0.06</v>
      </c>
      <c r="X1303" t="n">
        <v>0.11</v>
      </c>
      <c r="Y1303" t="n">
        <v>1</v>
      </c>
      <c r="Z1303" t="n">
        <v>10</v>
      </c>
    </row>
    <row r="1304">
      <c r="A1304" t="n">
        <v>26</v>
      </c>
      <c r="B1304" t="n">
        <v>75</v>
      </c>
      <c r="C1304" t="inlineStr">
        <is>
          <t xml:space="preserve">CONCLUIDO	</t>
        </is>
      </c>
      <c r="D1304" t="n">
        <v>15.2685</v>
      </c>
      <c r="E1304" t="n">
        <v>6.55</v>
      </c>
      <c r="F1304" t="n">
        <v>4.12</v>
      </c>
      <c r="G1304" t="n">
        <v>49.44</v>
      </c>
      <c r="H1304" t="n">
        <v>0.83</v>
      </c>
      <c r="I1304" t="n">
        <v>5</v>
      </c>
      <c r="J1304" t="n">
        <v>159.57</v>
      </c>
      <c r="K1304" t="n">
        <v>49.1</v>
      </c>
      <c r="L1304" t="n">
        <v>7.5</v>
      </c>
      <c r="M1304" t="n">
        <v>3</v>
      </c>
      <c r="N1304" t="n">
        <v>27.98</v>
      </c>
      <c r="O1304" t="n">
        <v>19914.3</v>
      </c>
      <c r="P1304" t="n">
        <v>40.63</v>
      </c>
      <c r="Q1304" t="n">
        <v>203.57</v>
      </c>
      <c r="R1304" t="n">
        <v>16.55</v>
      </c>
      <c r="S1304" t="n">
        <v>13.05</v>
      </c>
      <c r="T1304" t="n">
        <v>1454.04</v>
      </c>
      <c r="U1304" t="n">
        <v>0.79</v>
      </c>
      <c r="V1304" t="n">
        <v>0.91</v>
      </c>
      <c r="W1304" t="n">
        <v>0.06</v>
      </c>
      <c r="X1304" t="n">
        <v>0.08</v>
      </c>
      <c r="Y1304" t="n">
        <v>1</v>
      </c>
      <c r="Z1304" t="n">
        <v>10</v>
      </c>
    </row>
    <row r="1305">
      <c r="A1305" t="n">
        <v>27</v>
      </c>
      <c r="B1305" t="n">
        <v>75</v>
      </c>
      <c r="C1305" t="inlineStr">
        <is>
          <t xml:space="preserve">CONCLUIDO	</t>
        </is>
      </c>
      <c r="D1305" t="n">
        <v>15.2782</v>
      </c>
      <c r="E1305" t="n">
        <v>6.55</v>
      </c>
      <c r="F1305" t="n">
        <v>4.12</v>
      </c>
      <c r="G1305" t="n">
        <v>49.39</v>
      </c>
      <c r="H1305" t="n">
        <v>0.86</v>
      </c>
      <c r="I1305" t="n">
        <v>5</v>
      </c>
      <c r="J1305" t="n">
        <v>159.92</v>
      </c>
      <c r="K1305" t="n">
        <v>49.1</v>
      </c>
      <c r="L1305" t="n">
        <v>7.75</v>
      </c>
      <c r="M1305" t="n">
        <v>3</v>
      </c>
      <c r="N1305" t="n">
        <v>28.08</v>
      </c>
      <c r="O1305" t="n">
        <v>19958.1</v>
      </c>
      <c r="P1305" t="n">
        <v>40.73</v>
      </c>
      <c r="Q1305" t="n">
        <v>203.56</v>
      </c>
      <c r="R1305" t="n">
        <v>16.36</v>
      </c>
      <c r="S1305" t="n">
        <v>13.05</v>
      </c>
      <c r="T1305" t="n">
        <v>1358.94</v>
      </c>
      <c r="U1305" t="n">
        <v>0.8</v>
      </c>
      <c r="V1305" t="n">
        <v>0.91</v>
      </c>
      <c r="W1305" t="n">
        <v>0.06</v>
      </c>
      <c r="X1305" t="n">
        <v>0.08</v>
      </c>
      <c r="Y1305" t="n">
        <v>1</v>
      </c>
      <c r="Z1305" t="n">
        <v>10</v>
      </c>
    </row>
    <row r="1306">
      <c r="A1306" t="n">
        <v>28</v>
      </c>
      <c r="B1306" t="n">
        <v>75</v>
      </c>
      <c r="C1306" t="inlineStr">
        <is>
          <t xml:space="preserve">CONCLUIDO	</t>
        </is>
      </c>
      <c r="D1306" t="n">
        <v>15.2821</v>
      </c>
      <c r="E1306" t="n">
        <v>6.54</v>
      </c>
      <c r="F1306" t="n">
        <v>4.11</v>
      </c>
      <c r="G1306" t="n">
        <v>49.37</v>
      </c>
      <c r="H1306" t="n">
        <v>0.88</v>
      </c>
      <c r="I1306" t="n">
        <v>5</v>
      </c>
      <c r="J1306" t="n">
        <v>160.28</v>
      </c>
      <c r="K1306" t="n">
        <v>49.1</v>
      </c>
      <c r="L1306" t="n">
        <v>8</v>
      </c>
      <c r="M1306" t="n">
        <v>3</v>
      </c>
      <c r="N1306" t="n">
        <v>28.19</v>
      </c>
      <c r="O1306" t="n">
        <v>20001.93</v>
      </c>
      <c r="P1306" t="n">
        <v>40.58</v>
      </c>
      <c r="Q1306" t="n">
        <v>203.56</v>
      </c>
      <c r="R1306" t="n">
        <v>16.26</v>
      </c>
      <c r="S1306" t="n">
        <v>13.05</v>
      </c>
      <c r="T1306" t="n">
        <v>1310.34</v>
      </c>
      <c r="U1306" t="n">
        <v>0.8</v>
      </c>
      <c r="V1306" t="n">
        <v>0.91</v>
      </c>
      <c r="W1306" t="n">
        <v>0.06</v>
      </c>
      <c r="X1306" t="n">
        <v>0.07000000000000001</v>
      </c>
      <c r="Y1306" t="n">
        <v>1</v>
      </c>
      <c r="Z1306" t="n">
        <v>10</v>
      </c>
    </row>
    <row r="1307">
      <c r="A1307" t="n">
        <v>29</v>
      </c>
      <c r="B1307" t="n">
        <v>75</v>
      </c>
      <c r="C1307" t="inlineStr">
        <is>
          <t xml:space="preserve">CONCLUIDO	</t>
        </is>
      </c>
      <c r="D1307" t="n">
        <v>15.3048</v>
      </c>
      <c r="E1307" t="n">
        <v>6.53</v>
      </c>
      <c r="F1307" t="n">
        <v>4.1</v>
      </c>
      <c r="G1307" t="n">
        <v>49.26</v>
      </c>
      <c r="H1307" t="n">
        <v>0.91</v>
      </c>
      <c r="I1307" t="n">
        <v>5</v>
      </c>
      <c r="J1307" t="n">
        <v>160.64</v>
      </c>
      <c r="K1307" t="n">
        <v>49.1</v>
      </c>
      <c r="L1307" t="n">
        <v>8.25</v>
      </c>
      <c r="M1307" t="n">
        <v>3</v>
      </c>
      <c r="N1307" t="n">
        <v>28.29</v>
      </c>
      <c r="O1307" t="n">
        <v>20045.81</v>
      </c>
      <c r="P1307" t="n">
        <v>40.13</v>
      </c>
      <c r="Q1307" t="n">
        <v>203.56</v>
      </c>
      <c r="R1307" t="n">
        <v>16.02</v>
      </c>
      <c r="S1307" t="n">
        <v>13.05</v>
      </c>
      <c r="T1307" t="n">
        <v>1189.88</v>
      </c>
      <c r="U1307" t="n">
        <v>0.8100000000000001</v>
      </c>
      <c r="V1307" t="n">
        <v>0.91</v>
      </c>
      <c r="W1307" t="n">
        <v>0.06</v>
      </c>
      <c r="X1307" t="n">
        <v>0.06</v>
      </c>
      <c r="Y1307" t="n">
        <v>1</v>
      </c>
      <c r="Z1307" t="n">
        <v>10</v>
      </c>
    </row>
    <row r="1308">
      <c r="A1308" t="n">
        <v>30</v>
      </c>
      <c r="B1308" t="n">
        <v>75</v>
      </c>
      <c r="C1308" t="inlineStr">
        <is>
          <t xml:space="preserve">CONCLUIDO	</t>
        </is>
      </c>
      <c r="D1308" t="n">
        <v>15.2439</v>
      </c>
      <c r="E1308" t="n">
        <v>6.56</v>
      </c>
      <c r="F1308" t="n">
        <v>4.13</v>
      </c>
      <c r="G1308" t="n">
        <v>49.57</v>
      </c>
      <c r="H1308" t="n">
        <v>0.9399999999999999</v>
      </c>
      <c r="I1308" t="n">
        <v>5</v>
      </c>
      <c r="J1308" t="n">
        <v>160.99</v>
      </c>
      <c r="K1308" t="n">
        <v>49.1</v>
      </c>
      <c r="L1308" t="n">
        <v>8.5</v>
      </c>
      <c r="M1308" t="n">
        <v>3</v>
      </c>
      <c r="N1308" t="n">
        <v>28.4</v>
      </c>
      <c r="O1308" t="n">
        <v>20089.72</v>
      </c>
      <c r="P1308" t="n">
        <v>39.84</v>
      </c>
      <c r="Q1308" t="n">
        <v>203.56</v>
      </c>
      <c r="R1308" t="n">
        <v>16.88</v>
      </c>
      <c r="S1308" t="n">
        <v>13.05</v>
      </c>
      <c r="T1308" t="n">
        <v>1617.76</v>
      </c>
      <c r="U1308" t="n">
        <v>0.77</v>
      </c>
      <c r="V1308" t="n">
        <v>0.9</v>
      </c>
      <c r="W1308" t="n">
        <v>0.06</v>
      </c>
      <c r="X1308" t="n">
        <v>0.09</v>
      </c>
      <c r="Y1308" t="n">
        <v>1</v>
      </c>
      <c r="Z1308" t="n">
        <v>10</v>
      </c>
    </row>
    <row r="1309">
      <c r="A1309" t="n">
        <v>31</v>
      </c>
      <c r="B1309" t="n">
        <v>75</v>
      </c>
      <c r="C1309" t="inlineStr">
        <is>
          <t xml:space="preserve">CONCLUIDO	</t>
        </is>
      </c>
      <c r="D1309" t="n">
        <v>15.2594</v>
      </c>
      <c r="E1309" t="n">
        <v>6.55</v>
      </c>
      <c r="F1309" t="n">
        <v>4.12</v>
      </c>
      <c r="G1309" t="n">
        <v>49.49</v>
      </c>
      <c r="H1309" t="n">
        <v>0.96</v>
      </c>
      <c r="I1309" t="n">
        <v>5</v>
      </c>
      <c r="J1309" t="n">
        <v>161.35</v>
      </c>
      <c r="K1309" t="n">
        <v>49.1</v>
      </c>
      <c r="L1309" t="n">
        <v>8.75</v>
      </c>
      <c r="M1309" t="n">
        <v>3</v>
      </c>
      <c r="N1309" t="n">
        <v>28.5</v>
      </c>
      <c r="O1309" t="n">
        <v>20133.66</v>
      </c>
      <c r="P1309" t="n">
        <v>39.19</v>
      </c>
      <c r="Q1309" t="n">
        <v>203.59</v>
      </c>
      <c r="R1309" t="n">
        <v>16.66</v>
      </c>
      <c r="S1309" t="n">
        <v>13.05</v>
      </c>
      <c r="T1309" t="n">
        <v>1512.27</v>
      </c>
      <c r="U1309" t="n">
        <v>0.78</v>
      </c>
      <c r="V1309" t="n">
        <v>0.91</v>
      </c>
      <c r="W1309" t="n">
        <v>0.06</v>
      </c>
      <c r="X1309" t="n">
        <v>0.08</v>
      </c>
      <c r="Y1309" t="n">
        <v>1</v>
      </c>
      <c r="Z1309" t="n">
        <v>10</v>
      </c>
    </row>
    <row r="1310">
      <c r="A1310" t="n">
        <v>32</v>
      </c>
      <c r="B1310" t="n">
        <v>75</v>
      </c>
      <c r="C1310" t="inlineStr">
        <is>
          <t xml:space="preserve">CONCLUIDO	</t>
        </is>
      </c>
      <c r="D1310" t="n">
        <v>15.2575</v>
      </c>
      <c r="E1310" t="n">
        <v>6.55</v>
      </c>
      <c r="F1310" t="n">
        <v>4.12</v>
      </c>
      <c r="G1310" t="n">
        <v>49.5</v>
      </c>
      <c r="H1310" t="n">
        <v>0.99</v>
      </c>
      <c r="I1310" t="n">
        <v>5</v>
      </c>
      <c r="J1310" t="n">
        <v>161.71</v>
      </c>
      <c r="K1310" t="n">
        <v>49.1</v>
      </c>
      <c r="L1310" t="n">
        <v>9</v>
      </c>
      <c r="M1310" t="n">
        <v>3</v>
      </c>
      <c r="N1310" t="n">
        <v>28.61</v>
      </c>
      <c r="O1310" t="n">
        <v>20177.64</v>
      </c>
      <c r="P1310" t="n">
        <v>38.75</v>
      </c>
      <c r="Q1310" t="n">
        <v>203.56</v>
      </c>
      <c r="R1310" t="n">
        <v>16.67</v>
      </c>
      <c r="S1310" t="n">
        <v>13.05</v>
      </c>
      <c r="T1310" t="n">
        <v>1515.25</v>
      </c>
      <c r="U1310" t="n">
        <v>0.78</v>
      </c>
      <c r="V1310" t="n">
        <v>0.91</v>
      </c>
      <c r="W1310" t="n">
        <v>0.06</v>
      </c>
      <c r="X1310" t="n">
        <v>0.08</v>
      </c>
      <c r="Y1310" t="n">
        <v>1</v>
      </c>
      <c r="Z1310" t="n">
        <v>10</v>
      </c>
    </row>
    <row r="1311">
      <c r="A1311" t="n">
        <v>33</v>
      </c>
      <c r="B1311" t="n">
        <v>75</v>
      </c>
      <c r="C1311" t="inlineStr">
        <is>
          <t xml:space="preserve">CONCLUIDO	</t>
        </is>
      </c>
      <c r="D1311" t="n">
        <v>15.4242</v>
      </c>
      <c r="E1311" t="n">
        <v>6.48</v>
      </c>
      <c r="F1311" t="n">
        <v>4.08</v>
      </c>
      <c r="G1311" t="n">
        <v>61.27</v>
      </c>
      <c r="H1311" t="n">
        <v>1.01</v>
      </c>
      <c r="I1311" t="n">
        <v>4</v>
      </c>
      <c r="J1311" t="n">
        <v>162.06</v>
      </c>
      <c r="K1311" t="n">
        <v>49.1</v>
      </c>
      <c r="L1311" t="n">
        <v>9.25</v>
      </c>
      <c r="M1311" t="n">
        <v>2</v>
      </c>
      <c r="N1311" t="n">
        <v>28.72</v>
      </c>
      <c r="O1311" t="n">
        <v>20221.66</v>
      </c>
      <c r="P1311" t="n">
        <v>37.78</v>
      </c>
      <c r="Q1311" t="n">
        <v>203.56</v>
      </c>
      <c r="R1311" t="n">
        <v>15.28</v>
      </c>
      <c r="S1311" t="n">
        <v>13.05</v>
      </c>
      <c r="T1311" t="n">
        <v>823.27</v>
      </c>
      <c r="U1311" t="n">
        <v>0.85</v>
      </c>
      <c r="V1311" t="n">
        <v>0.91</v>
      </c>
      <c r="W1311" t="n">
        <v>0.06</v>
      </c>
      <c r="X1311" t="n">
        <v>0.04</v>
      </c>
      <c r="Y1311" t="n">
        <v>1</v>
      </c>
      <c r="Z1311" t="n">
        <v>10</v>
      </c>
    </row>
    <row r="1312">
      <c r="A1312" t="n">
        <v>34</v>
      </c>
      <c r="B1312" t="n">
        <v>75</v>
      </c>
      <c r="C1312" t="inlineStr">
        <is>
          <t xml:space="preserve">CONCLUIDO	</t>
        </is>
      </c>
      <c r="D1312" t="n">
        <v>15.3978</v>
      </c>
      <c r="E1312" t="n">
        <v>6.49</v>
      </c>
      <c r="F1312" t="n">
        <v>4.1</v>
      </c>
      <c r="G1312" t="n">
        <v>61.44</v>
      </c>
      <c r="H1312" t="n">
        <v>1.04</v>
      </c>
      <c r="I1312" t="n">
        <v>4</v>
      </c>
      <c r="J1312" t="n">
        <v>162.42</v>
      </c>
      <c r="K1312" t="n">
        <v>49.1</v>
      </c>
      <c r="L1312" t="n">
        <v>9.5</v>
      </c>
      <c r="M1312" t="n">
        <v>1</v>
      </c>
      <c r="N1312" t="n">
        <v>28.82</v>
      </c>
      <c r="O1312" t="n">
        <v>20265.72</v>
      </c>
      <c r="P1312" t="n">
        <v>37.69</v>
      </c>
      <c r="Q1312" t="n">
        <v>203.56</v>
      </c>
      <c r="R1312" t="n">
        <v>15.71</v>
      </c>
      <c r="S1312" t="n">
        <v>13.05</v>
      </c>
      <c r="T1312" t="n">
        <v>1041.98</v>
      </c>
      <c r="U1312" t="n">
        <v>0.83</v>
      </c>
      <c r="V1312" t="n">
        <v>0.91</v>
      </c>
      <c r="W1312" t="n">
        <v>0.06</v>
      </c>
      <c r="X1312" t="n">
        <v>0.06</v>
      </c>
      <c r="Y1312" t="n">
        <v>1</v>
      </c>
      <c r="Z1312" t="n">
        <v>10</v>
      </c>
    </row>
    <row r="1313">
      <c r="A1313" t="n">
        <v>35</v>
      </c>
      <c r="B1313" t="n">
        <v>75</v>
      </c>
      <c r="C1313" t="inlineStr">
        <is>
          <t xml:space="preserve">CONCLUIDO	</t>
        </is>
      </c>
      <c r="D1313" t="n">
        <v>15.3872</v>
      </c>
      <c r="E1313" t="n">
        <v>6.5</v>
      </c>
      <c r="F1313" t="n">
        <v>4.1</v>
      </c>
      <c r="G1313" t="n">
        <v>61.5</v>
      </c>
      <c r="H1313" t="n">
        <v>1.06</v>
      </c>
      <c r="I1313" t="n">
        <v>4</v>
      </c>
      <c r="J1313" t="n">
        <v>162.78</v>
      </c>
      <c r="K1313" t="n">
        <v>49.1</v>
      </c>
      <c r="L1313" t="n">
        <v>9.75</v>
      </c>
      <c r="M1313" t="n">
        <v>0</v>
      </c>
      <c r="N1313" t="n">
        <v>28.93</v>
      </c>
      <c r="O1313" t="n">
        <v>20309.81</v>
      </c>
      <c r="P1313" t="n">
        <v>37.77</v>
      </c>
      <c r="Q1313" t="n">
        <v>203.57</v>
      </c>
      <c r="R1313" t="n">
        <v>15.82</v>
      </c>
      <c r="S1313" t="n">
        <v>13.05</v>
      </c>
      <c r="T1313" t="n">
        <v>1094.88</v>
      </c>
      <c r="U1313" t="n">
        <v>0.82</v>
      </c>
      <c r="V1313" t="n">
        <v>0.91</v>
      </c>
      <c r="W1313" t="n">
        <v>0.06</v>
      </c>
      <c r="X1313" t="n">
        <v>0.06</v>
      </c>
      <c r="Y1313" t="n">
        <v>1</v>
      </c>
      <c r="Z1313" t="n">
        <v>10</v>
      </c>
    </row>
    <row r="1314">
      <c r="A1314" t="n">
        <v>0</v>
      </c>
      <c r="B1314" t="n">
        <v>95</v>
      </c>
      <c r="C1314" t="inlineStr">
        <is>
          <t xml:space="preserve">CONCLUIDO	</t>
        </is>
      </c>
      <c r="D1314" t="n">
        <v>10.6632</v>
      </c>
      <c r="E1314" t="n">
        <v>9.380000000000001</v>
      </c>
      <c r="F1314" t="n">
        <v>5.05</v>
      </c>
      <c r="G1314" t="n">
        <v>6.06</v>
      </c>
      <c r="H1314" t="n">
        <v>0.1</v>
      </c>
      <c r="I1314" t="n">
        <v>50</v>
      </c>
      <c r="J1314" t="n">
        <v>185.69</v>
      </c>
      <c r="K1314" t="n">
        <v>53.44</v>
      </c>
      <c r="L1314" t="n">
        <v>1</v>
      </c>
      <c r="M1314" t="n">
        <v>48</v>
      </c>
      <c r="N1314" t="n">
        <v>36.26</v>
      </c>
      <c r="O1314" t="n">
        <v>23136.14</v>
      </c>
      <c r="P1314" t="n">
        <v>67.56</v>
      </c>
      <c r="Q1314" t="n">
        <v>203.62</v>
      </c>
      <c r="R1314" t="n">
        <v>45.51</v>
      </c>
      <c r="S1314" t="n">
        <v>13.05</v>
      </c>
      <c r="T1314" t="n">
        <v>15710.41</v>
      </c>
      <c r="U1314" t="n">
        <v>0.29</v>
      </c>
      <c r="V1314" t="n">
        <v>0.74</v>
      </c>
      <c r="W1314" t="n">
        <v>0.14</v>
      </c>
      <c r="X1314" t="n">
        <v>1.01</v>
      </c>
      <c r="Y1314" t="n">
        <v>1</v>
      </c>
      <c r="Z1314" t="n">
        <v>10</v>
      </c>
    </row>
    <row r="1315">
      <c r="A1315" t="n">
        <v>1</v>
      </c>
      <c r="B1315" t="n">
        <v>95</v>
      </c>
      <c r="C1315" t="inlineStr">
        <is>
          <t xml:space="preserve">CONCLUIDO	</t>
        </is>
      </c>
      <c r="D1315" t="n">
        <v>11.5241</v>
      </c>
      <c r="E1315" t="n">
        <v>8.68</v>
      </c>
      <c r="F1315" t="n">
        <v>4.79</v>
      </c>
      <c r="G1315" t="n">
        <v>7.57</v>
      </c>
      <c r="H1315" t="n">
        <v>0.12</v>
      </c>
      <c r="I1315" t="n">
        <v>38</v>
      </c>
      <c r="J1315" t="n">
        <v>186.07</v>
      </c>
      <c r="K1315" t="n">
        <v>53.44</v>
      </c>
      <c r="L1315" t="n">
        <v>1.25</v>
      </c>
      <c r="M1315" t="n">
        <v>36</v>
      </c>
      <c r="N1315" t="n">
        <v>36.39</v>
      </c>
      <c r="O1315" t="n">
        <v>23182.76</v>
      </c>
      <c r="P1315" t="n">
        <v>63.94</v>
      </c>
      <c r="Q1315" t="n">
        <v>203.58</v>
      </c>
      <c r="R1315" t="n">
        <v>37.61</v>
      </c>
      <c r="S1315" t="n">
        <v>13.05</v>
      </c>
      <c r="T1315" t="n">
        <v>11819.2</v>
      </c>
      <c r="U1315" t="n">
        <v>0.35</v>
      </c>
      <c r="V1315" t="n">
        <v>0.78</v>
      </c>
      <c r="W1315" t="n">
        <v>0.11</v>
      </c>
      <c r="X1315" t="n">
        <v>0.75</v>
      </c>
      <c r="Y1315" t="n">
        <v>1</v>
      </c>
      <c r="Z1315" t="n">
        <v>10</v>
      </c>
    </row>
    <row r="1316">
      <c r="A1316" t="n">
        <v>2</v>
      </c>
      <c r="B1316" t="n">
        <v>95</v>
      </c>
      <c r="C1316" t="inlineStr">
        <is>
          <t xml:space="preserve">CONCLUIDO	</t>
        </is>
      </c>
      <c r="D1316" t="n">
        <v>12.0858</v>
      </c>
      <c r="E1316" t="n">
        <v>8.27</v>
      </c>
      <c r="F1316" t="n">
        <v>4.65</v>
      </c>
      <c r="G1316" t="n">
        <v>9</v>
      </c>
      <c r="H1316" t="n">
        <v>0.14</v>
      </c>
      <c r="I1316" t="n">
        <v>31</v>
      </c>
      <c r="J1316" t="n">
        <v>186.45</v>
      </c>
      <c r="K1316" t="n">
        <v>53.44</v>
      </c>
      <c r="L1316" t="n">
        <v>1.5</v>
      </c>
      <c r="M1316" t="n">
        <v>29</v>
      </c>
      <c r="N1316" t="n">
        <v>36.51</v>
      </c>
      <c r="O1316" t="n">
        <v>23229.42</v>
      </c>
      <c r="P1316" t="n">
        <v>61.79</v>
      </c>
      <c r="Q1316" t="n">
        <v>203.61</v>
      </c>
      <c r="R1316" t="n">
        <v>33.02</v>
      </c>
      <c r="S1316" t="n">
        <v>13.05</v>
      </c>
      <c r="T1316" t="n">
        <v>9562.370000000001</v>
      </c>
      <c r="U1316" t="n">
        <v>0.4</v>
      </c>
      <c r="V1316" t="n">
        <v>0.8</v>
      </c>
      <c r="W1316" t="n">
        <v>0.1</v>
      </c>
      <c r="X1316" t="n">
        <v>0.61</v>
      </c>
      <c r="Y1316" t="n">
        <v>1</v>
      </c>
      <c r="Z1316" t="n">
        <v>10</v>
      </c>
    </row>
    <row r="1317">
      <c r="A1317" t="n">
        <v>3</v>
      </c>
      <c r="B1317" t="n">
        <v>95</v>
      </c>
      <c r="C1317" t="inlineStr">
        <is>
          <t xml:space="preserve">CONCLUIDO	</t>
        </is>
      </c>
      <c r="D1317" t="n">
        <v>12.5335</v>
      </c>
      <c r="E1317" t="n">
        <v>7.98</v>
      </c>
      <c r="F1317" t="n">
        <v>4.54</v>
      </c>
      <c r="G1317" t="n">
        <v>10.48</v>
      </c>
      <c r="H1317" t="n">
        <v>0.17</v>
      </c>
      <c r="I1317" t="n">
        <v>26</v>
      </c>
      <c r="J1317" t="n">
        <v>186.83</v>
      </c>
      <c r="K1317" t="n">
        <v>53.44</v>
      </c>
      <c r="L1317" t="n">
        <v>1.75</v>
      </c>
      <c r="M1317" t="n">
        <v>24</v>
      </c>
      <c r="N1317" t="n">
        <v>36.64</v>
      </c>
      <c r="O1317" t="n">
        <v>23276.13</v>
      </c>
      <c r="P1317" t="n">
        <v>60.11</v>
      </c>
      <c r="Q1317" t="n">
        <v>203.64</v>
      </c>
      <c r="R1317" t="n">
        <v>29.64</v>
      </c>
      <c r="S1317" t="n">
        <v>13.05</v>
      </c>
      <c r="T1317" t="n">
        <v>7893.15</v>
      </c>
      <c r="U1317" t="n">
        <v>0.44</v>
      </c>
      <c r="V1317" t="n">
        <v>0.82</v>
      </c>
      <c r="W1317" t="n">
        <v>0.1</v>
      </c>
      <c r="X1317" t="n">
        <v>0.5</v>
      </c>
      <c r="Y1317" t="n">
        <v>1</v>
      </c>
      <c r="Z1317" t="n">
        <v>10</v>
      </c>
    </row>
    <row r="1318">
      <c r="A1318" t="n">
        <v>4</v>
      </c>
      <c r="B1318" t="n">
        <v>95</v>
      </c>
      <c r="C1318" t="inlineStr">
        <is>
          <t xml:space="preserve">CONCLUIDO	</t>
        </is>
      </c>
      <c r="D1318" t="n">
        <v>12.81</v>
      </c>
      <c r="E1318" t="n">
        <v>7.81</v>
      </c>
      <c r="F1318" t="n">
        <v>4.48</v>
      </c>
      <c r="G1318" t="n">
        <v>11.69</v>
      </c>
      <c r="H1318" t="n">
        <v>0.19</v>
      </c>
      <c r="I1318" t="n">
        <v>23</v>
      </c>
      <c r="J1318" t="n">
        <v>187.21</v>
      </c>
      <c r="K1318" t="n">
        <v>53.44</v>
      </c>
      <c r="L1318" t="n">
        <v>2</v>
      </c>
      <c r="M1318" t="n">
        <v>21</v>
      </c>
      <c r="N1318" t="n">
        <v>36.77</v>
      </c>
      <c r="O1318" t="n">
        <v>23322.88</v>
      </c>
      <c r="P1318" t="n">
        <v>59.12</v>
      </c>
      <c r="Q1318" t="n">
        <v>203.57</v>
      </c>
      <c r="R1318" t="n">
        <v>27.76</v>
      </c>
      <c r="S1318" t="n">
        <v>13.05</v>
      </c>
      <c r="T1318" t="n">
        <v>6967.71</v>
      </c>
      <c r="U1318" t="n">
        <v>0.47</v>
      </c>
      <c r="V1318" t="n">
        <v>0.83</v>
      </c>
      <c r="W1318" t="n">
        <v>0.09</v>
      </c>
      <c r="X1318" t="n">
        <v>0.44</v>
      </c>
      <c r="Y1318" t="n">
        <v>1</v>
      </c>
      <c r="Z1318" t="n">
        <v>10</v>
      </c>
    </row>
    <row r="1319">
      <c r="A1319" t="n">
        <v>5</v>
      </c>
      <c r="B1319" t="n">
        <v>95</v>
      </c>
      <c r="C1319" t="inlineStr">
        <is>
          <t xml:space="preserve">CONCLUIDO	</t>
        </is>
      </c>
      <c r="D1319" t="n">
        <v>13.1849</v>
      </c>
      <c r="E1319" t="n">
        <v>7.58</v>
      </c>
      <c r="F1319" t="n">
        <v>4.37</v>
      </c>
      <c r="G1319" t="n">
        <v>13.11</v>
      </c>
      <c r="H1319" t="n">
        <v>0.21</v>
      </c>
      <c r="I1319" t="n">
        <v>20</v>
      </c>
      <c r="J1319" t="n">
        <v>187.59</v>
      </c>
      <c r="K1319" t="n">
        <v>53.44</v>
      </c>
      <c r="L1319" t="n">
        <v>2.25</v>
      </c>
      <c r="M1319" t="n">
        <v>18</v>
      </c>
      <c r="N1319" t="n">
        <v>36.9</v>
      </c>
      <c r="O1319" t="n">
        <v>23369.68</v>
      </c>
      <c r="P1319" t="n">
        <v>57.41</v>
      </c>
      <c r="Q1319" t="n">
        <v>203.56</v>
      </c>
      <c r="R1319" t="n">
        <v>24.09</v>
      </c>
      <c r="S1319" t="n">
        <v>13.05</v>
      </c>
      <c r="T1319" t="n">
        <v>5148.63</v>
      </c>
      <c r="U1319" t="n">
        <v>0.54</v>
      </c>
      <c r="V1319" t="n">
        <v>0.85</v>
      </c>
      <c r="W1319" t="n">
        <v>0.09</v>
      </c>
      <c r="X1319" t="n">
        <v>0.33</v>
      </c>
      <c r="Y1319" t="n">
        <v>1</v>
      </c>
      <c r="Z1319" t="n">
        <v>10</v>
      </c>
    </row>
    <row r="1320">
      <c r="A1320" t="n">
        <v>6</v>
      </c>
      <c r="B1320" t="n">
        <v>95</v>
      </c>
      <c r="C1320" t="inlineStr">
        <is>
          <t xml:space="preserve">CONCLUIDO	</t>
        </is>
      </c>
      <c r="D1320" t="n">
        <v>13.2134</v>
      </c>
      <c r="E1320" t="n">
        <v>7.57</v>
      </c>
      <c r="F1320" t="n">
        <v>4.43</v>
      </c>
      <c r="G1320" t="n">
        <v>14.76</v>
      </c>
      <c r="H1320" t="n">
        <v>0.24</v>
      </c>
      <c r="I1320" t="n">
        <v>18</v>
      </c>
      <c r="J1320" t="n">
        <v>187.97</v>
      </c>
      <c r="K1320" t="n">
        <v>53.44</v>
      </c>
      <c r="L1320" t="n">
        <v>2.5</v>
      </c>
      <c r="M1320" t="n">
        <v>16</v>
      </c>
      <c r="N1320" t="n">
        <v>37.03</v>
      </c>
      <c r="O1320" t="n">
        <v>23416.52</v>
      </c>
      <c r="P1320" t="n">
        <v>58.02</v>
      </c>
      <c r="Q1320" t="n">
        <v>203.61</v>
      </c>
      <c r="R1320" t="n">
        <v>26.7</v>
      </c>
      <c r="S1320" t="n">
        <v>13.05</v>
      </c>
      <c r="T1320" t="n">
        <v>6466.82</v>
      </c>
      <c r="U1320" t="n">
        <v>0.49</v>
      </c>
      <c r="V1320" t="n">
        <v>0.84</v>
      </c>
      <c r="W1320" t="n">
        <v>0.07000000000000001</v>
      </c>
      <c r="X1320" t="n">
        <v>0.39</v>
      </c>
      <c r="Y1320" t="n">
        <v>1</v>
      </c>
      <c r="Z1320" t="n">
        <v>10</v>
      </c>
    </row>
    <row r="1321">
      <c r="A1321" t="n">
        <v>7</v>
      </c>
      <c r="B1321" t="n">
        <v>95</v>
      </c>
      <c r="C1321" t="inlineStr">
        <is>
          <t xml:space="preserve">CONCLUIDO	</t>
        </is>
      </c>
      <c r="D1321" t="n">
        <v>13.4948</v>
      </c>
      <c r="E1321" t="n">
        <v>7.41</v>
      </c>
      <c r="F1321" t="n">
        <v>4.35</v>
      </c>
      <c r="G1321" t="n">
        <v>16.3</v>
      </c>
      <c r="H1321" t="n">
        <v>0.26</v>
      </c>
      <c r="I1321" t="n">
        <v>16</v>
      </c>
      <c r="J1321" t="n">
        <v>188.35</v>
      </c>
      <c r="K1321" t="n">
        <v>53.44</v>
      </c>
      <c r="L1321" t="n">
        <v>2.75</v>
      </c>
      <c r="M1321" t="n">
        <v>14</v>
      </c>
      <c r="N1321" t="n">
        <v>37.16</v>
      </c>
      <c r="O1321" t="n">
        <v>23463.4</v>
      </c>
      <c r="P1321" t="n">
        <v>56.68</v>
      </c>
      <c r="Q1321" t="n">
        <v>203.6</v>
      </c>
      <c r="R1321" t="n">
        <v>23.59</v>
      </c>
      <c r="S1321" t="n">
        <v>13.05</v>
      </c>
      <c r="T1321" t="n">
        <v>4921.29</v>
      </c>
      <c r="U1321" t="n">
        <v>0.55</v>
      </c>
      <c r="V1321" t="n">
        <v>0.86</v>
      </c>
      <c r="W1321" t="n">
        <v>0.08</v>
      </c>
      <c r="X1321" t="n">
        <v>0.31</v>
      </c>
      <c r="Y1321" t="n">
        <v>1</v>
      </c>
      <c r="Z1321" t="n">
        <v>10</v>
      </c>
    </row>
    <row r="1322">
      <c r="A1322" t="n">
        <v>8</v>
      </c>
      <c r="B1322" t="n">
        <v>95</v>
      </c>
      <c r="C1322" t="inlineStr">
        <is>
          <t xml:space="preserve">CONCLUIDO	</t>
        </is>
      </c>
      <c r="D1322" t="n">
        <v>13.587</v>
      </c>
      <c r="E1322" t="n">
        <v>7.36</v>
      </c>
      <c r="F1322" t="n">
        <v>4.33</v>
      </c>
      <c r="G1322" t="n">
        <v>17.33</v>
      </c>
      <c r="H1322" t="n">
        <v>0.28</v>
      </c>
      <c r="I1322" t="n">
        <v>15</v>
      </c>
      <c r="J1322" t="n">
        <v>188.73</v>
      </c>
      <c r="K1322" t="n">
        <v>53.44</v>
      </c>
      <c r="L1322" t="n">
        <v>3</v>
      </c>
      <c r="M1322" t="n">
        <v>13</v>
      </c>
      <c r="N1322" t="n">
        <v>37.29</v>
      </c>
      <c r="O1322" t="n">
        <v>23510.33</v>
      </c>
      <c r="P1322" t="n">
        <v>56.37</v>
      </c>
      <c r="Q1322" t="n">
        <v>203.6</v>
      </c>
      <c r="R1322" t="n">
        <v>23.2</v>
      </c>
      <c r="S1322" t="n">
        <v>13.05</v>
      </c>
      <c r="T1322" t="n">
        <v>4731.87</v>
      </c>
      <c r="U1322" t="n">
        <v>0.5600000000000001</v>
      </c>
      <c r="V1322" t="n">
        <v>0.86</v>
      </c>
      <c r="W1322" t="n">
        <v>0.08</v>
      </c>
      <c r="X1322" t="n">
        <v>0.29</v>
      </c>
      <c r="Y1322" t="n">
        <v>1</v>
      </c>
      <c r="Z1322" t="n">
        <v>10</v>
      </c>
    </row>
    <row r="1323">
      <c r="A1323" t="n">
        <v>9</v>
      </c>
      <c r="B1323" t="n">
        <v>95</v>
      </c>
      <c r="C1323" t="inlineStr">
        <is>
          <t xml:space="preserve">CONCLUIDO	</t>
        </is>
      </c>
      <c r="D1323" t="n">
        <v>13.7044</v>
      </c>
      <c r="E1323" t="n">
        <v>7.3</v>
      </c>
      <c r="F1323" t="n">
        <v>4.31</v>
      </c>
      <c r="G1323" t="n">
        <v>18.46</v>
      </c>
      <c r="H1323" t="n">
        <v>0.3</v>
      </c>
      <c r="I1323" t="n">
        <v>14</v>
      </c>
      <c r="J1323" t="n">
        <v>189.11</v>
      </c>
      <c r="K1323" t="n">
        <v>53.44</v>
      </c>
      <c r="L1323" t="n">
        <v>3.25</v>
      </c>
      <c r="M1323" t="n">
        <v>12</v>
      </c>
      <c r="N1323" t="n">
        <v>37.42</v>
      </c>
      <c r="O1323" t="n">
        <v>23557.3</v>
      </c>
      <c r="P1323" t="n">
        <v>55.89</v>
      </c>
      <c r="Q1323" t="n">
        <v>203.56</v>
      </c>
      <c r="R1323" t="n">
        <v>22.39</v>
      </c>
      <c r="S1323" t="n">
        <v>13.05</v>
      </c>
      <c r="T1323" t="n">
        <v>4331.57</v>
      </c>
      <c r="U1323" t="n">
        <v>0.58</v>
      </c>
      <c r="V1323" t="n">
        <v>0.87</v>
      </c>
      <c r="W1323" t="n">
        <v>0.08</v>
      </c>
      <c r="X1323" t="n">
        <v>0.27</v>
      </c>
      <c r="Y1323" t="n">
        <v>1</v>
      </c>
      <c r="Z1323" t="n">
        <v>10</v>
      </c>
    </row>
    <row r="1324">
      <c r="A1324" t="n">
        <v>10</v>
      </c>
      <c r="B1324" t="n">
        <v>95</v>
      </c>
      <c r="C1324" t="inlineStr">
        <is>
          <t xml:space="preserve">CONCLUIDO	</t>
        </is>
      </c>
      <c r="D1324" t="n">
        <v>13.8148</v>
      </c>
      <c r="E1324" t="n">
        <v>7.24</v>
      </c>
      <c r="F1324" t="n">
        <v>4.29</v>
      </c>
      <c r="G1324" t="n">
        <v>19.78</v>
      </c>
      <c r="H1324" t="n">
        <v>0.33</v>
      </c>
      <c r="I1324" t="n">
        <v>13</v>
      </c>
      <c r="J1324" t="n">
        <v>189.49</v>
      </c>
      <c r="K1324" t="n">
        <v>53.44</v>
      </c>
      <c r="L1324" t="n">
        <v>3.5</v>
      </c>
      <c r="M1324" t="n">
        <v>11</v>
      </c>
      <c r="N1324" t="n">
        <v>37.55</v>
      </c>
      <c r="O1324" t="n">
        <v>23604.32</v>
      </c>
      <c r="P1324" t="n">
        <v>55.34</v>
      </c>
      <c r="Q1324" t="n">
        <v>203.57</v>
      </c>
      <c r="R1324" t="n">
        <v>21.66</v>
      </c>
      <c r="S1324" t="n">
        <v>13.05</v>
      </c>
      <c r="T1324" t="n">
        <v>3969.08</v>
      </c>
      <c r="U1324" t="n">
        <v>0.6</v>
      </c>
      <c r="V1324" t="n">
        <v>0.87</v>
      </c>
      <c r="W1324" t="n">
        <v>0.07000000000000001</v>
      </c>
      <c r="X1324" t="n">
        <v>0.24</v>
      </c>
      <c r="Y1324" t="n">
        <v>1</v>
      </c>
      <c r="Z1324" t="n">
        <v>10</v>
      </c>
    </row>
    <row r="1325">
      <c r="A1325" t="n">
        <v>11</v>
      </c>
      <c r="B1325" t="n">
        <v>95</v>
      </c>
      <c r="C1325" t="inlineStr">
        <is>
          <t xml:space="preserve">CONCLUIDO	</t>
        </is>
      </c>
      <c r="D1325" t="n">
        <v>13.9362</v>
      </c>
      <c r="E1325" t="n">
        <v>7.18</v>
      </c>
      <c r="F1325" t="n">
        <v>4.26</v>
      </c>
      <c r="G1325" t="n">
        <v>21.3</v>
      </c>
      <c r="H1325" t="n">
        <v>0.35</v>
      </c>
      <c r="I1325" t="n">
        <v>12</v>
      </c>
      <c r="J1325" t="n">
        <v>189.87</v>
      </c>
      <c r="K1325" t="n">
        <v>53.44</v>
      </c>
      <c r="L1325" t="n">
        <v>3.75</v>
      </c>
      <c r="M1325" t="n">
        <v>10</v>
      </c>
      <c r="N1325" t="n">
        <v>37.69</v>
      </c>
      <c r="O1325" t="n">
        <v>23651.38</v>
      </c>
      <c r="P1325" t="n">
        <v>54.74</v>
      </c>
      <c r="Q1325" t="n">
        <v>203.58</v>
      </c>
      <c r="R1325" t="n">
        <v>20.9</v>
      </c>
      <c r="S1325" t="n">
        <v>13.05</v>
      </c>
      <c r="T1325" t="n">
        <v>3597.47</v>
      </c>
      <c r="U1325" t="n">
        <v>0.62</v>
      </c>
      <c r="V1325" t="n">
        <v>0.88</v>
      </c>
      <c r="W1325" t="n">
        <v>0.07000000000000001</v>
      </c>
      <c r="X1325" t="n">
        <v>0.22</v>
      </c>
      <c r="Y1325" t="n">
        <v>1</v>
      </c>
      <c r="Z1325" t="n">
        <v>10</v>
      </c>
    </row>
    <row r="1326">
      <c r="A1326" t="n">
        <v>12</v>
      </c>
      <c r="B1326" t="n">
        <v>95</v>
      </c>
      <c r="C1326" t="inlineStr">
        <is>
          <t xml:space="preserve">CONCLUIDO	</t>
        </is>
      </c>
      <c r="D1326" t="n">
        <v>14.0576</v>
      </c>
      <c r="E1326" t="n">
        <v>7.11</v>
      </c>
      <c r="F1326" t="n">
        <v>4.24</v>
      </c>
      <c r="G1326" t="n">
        <v>23.1</v>
      </c>
      <c r="H1326" t="n">
        <v>0.37</v>
      </c>
      <c r="I1326" t="n">
        <v>11</v>
      </c>
      <c r="J1326" t="n">
        <v>190.25</v>
      </c>
      <c r="K1326" t="n">
        <v>53.44</v>
      </c>
      <c r="L1326" t="n">
        <v>4</v>
      </c>
      <c r="M1326" t="n">
        <v>9</v>
      </c>
      <c r="N1326" t="n">
        <v>37.82</v>
      </c>
      <c r="O1326" t="n">
        <v>23698.48</v>
      </c>
      <c r="P1326" t="n">
        <v>54.21</v>
      </c>
      <c r="Q1326" t="n">
        <v>203.56</v>
      </c>
      <c r="R1326" t="n">
        <v>20.04</v>
      </c>
      <c r="S1326" t="n">
        <v>13.05</v>
      </c>
      <c r="T1326" t="n">
        <v>3171.15</v>
      </c>
      <c r="U1326" t="n">
        <v>0.65</v>
      </c>
      <c r="V1326" t="n">
        <v>0.88</v>
      </c>
      <c r="W1326" t="n">
        <v>0.07000000000000001</v>
      </c>
      <c r="X1326" t="n">
        <v>0.2</v>
      </c>
      <c r="Y1326" t="n">
        <v>1</v>
      </c>
      <c r="Z1326" t="n">
        <v>10</v>
      </c>
    </row>
    <row r="1327">
      <c r="A1327" t="n">
        <v>13</v>
      </c>
      <c r="B1327" t="n">
        <v>95</v>
      </c>
      <c r="C1327" t="inlineStr">
        <is>
          <t xml:space="preserve">CONCLUIDO	</t>
        </is>
      </c>
      <c r="D1327" t="n">
        <v>14.0652</v>
      </c>
      <c r="E1327" t="n">
        <v>7.11</v>
      </c>
      <c r="F1327" t="n">
        <v>4.23</v>
      </c>
      <c r="G1327" t="n">
        <v>23.08</v>
      </c>
      <c r="H1327" t="n">
        <v>0.4</v>
      </c>
      <c r="I1327" t="n">
        <v>11</v>
      </c>
      <c r="J1327" t="n">
        <v>190.63</v>
      </c>
      <c r="K1327" t="n">
        <v>53.44</v>
      </c>
      <c r="L1327" t="n">
        <v>4.25</v>
      </c>
      <c r="M1327" t="n">
        <v>9</v>
      </c>
      <c r="N1327" t="n">
        <v>37.95</v>
      </c>
      <c r="O1327" t="n">
        <v>23745.63</v>
      </c>
      <c r="P1327" t="n">
        <v>54.08</v>
      </c>
      <c r="Q1327" t="n">
        <v>203.56</v>
      </c>
      <c r="R1327" t="n">
        <v>19.9</v>
      </c>
      <c r="S1327" t="n">
        <v>13.05</v>
      </c>
      <c r="T1327" t="n">
        <v>3100.78</v>
      </c>
      <c r="U1327" t="n">
        <v>0.66</v>
      </c>
      <c r="V1327" t="n">
        <v>0.88</v>
      </c>
      <c r="W1327" t="n">
        <v>0.07000000000000001</v>
      </c>
      <c r="X1327" t="n">
        <v>0.19</v>
      </c>
      <c r="Y1327" t="n">
        <v>1</v>
      </c>
      <c r="Z1327" t="n">
        <v>10</v>
      </c>
    </row>
    <row r="1328">
      <c r="A1328" t="n">
        <v>14</v>
      </c>
      <c r="B1328" t="n">
        <v>95</v>
      </c>
      <c r="C1328" t="inlineStr">
        <is>
          <t xml:space="preserve">CONCLUIDO	</t>
        </is>
      </c>
      <c r="D1328" t="n">
        <v>14.227</v>
      </c>
      <c r="E1328" t="n">
        <v>7.03</v>
      </c>
      <c r="F1328" t="n">
        <v>4.19</v>
      </c>
      <c r="G1328" t="n">
        <v>25.13</v>
      </c>
      <c r="H1328" t="n">
        <v>0.42</v>
      </c>
      <c r="I1328" t="n">
        <v>10</v>
      </c>
      <c r="J1328" t="n">
        <v>191.02</v>
      </c>
      <c r="K1328" t="n">
        <v>53.44</v>
      </c>
      <c r="L1328" t="n">
        <v>4.5</v>
      </c>
      <c r="M1328" t="n">
        <v>8</v>
      </c>
      <c r="N1328" t="n">
        <v>38.08</v>
      </c>
      <c r="O1328" t="n">
        <v>23792.83</v>
      </c>
      <c r="P1328" t="n">
        <v>53.28</v>
      </c>
      <c r="Q1328" t="n">
        <v>203.56</v>
      </c>
      <c r="R1328" t="n">
        <v>18.65</v>
      </c>
      <c r="S1328" t="n">
        <v>13.05</v>
      </c>
      <c r="T1328" t="n">
        <v>2478.58</v>
      </c>
      <c r="U1328" t="n">
        <v>0.7</v>
      </c>
      <c r="V1328" t="n">
        <v>0.89</v>
      </c>
      <c r="W1328" t="n">
        <v>0.07000000000000001</v>
      </c>
      <c r="X1328" t="n">
        <v>0.15</v>
      </c>
      <c r="Y1328" t="n">
        <v>1</v>
      </c>
      <c r="Z1328" t="n">
        <v>10</v>
      </c>
    </row>
    <row r="1329">
      <c r="A1329" t="n">
        <v>15</v>
      </c>
      <c r="B1329" t="n">
        <v>95</v>
      </c>
      <c r="C1329" t="inlineStr">
        <is>
          <t xml:space="preserve">CONCLUIDO	</t>
        </is>
      </c>
      <c r="D1329" t="n">
        <v>14.2693</v>
      </c>
      <c r="E1329" t="n">
        <v>7.01</v>
      </c>
      <c r="F1329" t="n">
        <v>4.2</v>
      </c>
      <c r="G1329" t="n">
        <v>28.03</v>
      </c>
      <c r="H1329" t="n">
        <v>0.44</v>
      </c>
      <c r="I1329" t="n">
        <v>9</v>
      </c>
      <c r="J1329" t="n">
        <v>191.4</v>
      </c>
      <c r="K1329" t="n">
        <v>53.44</v>
      </c>
      <c r="L1329" t="n">
        <v>4.75</v>
      </c>
      <c r="M1329" t="n">
        <v>7</v>
      </c>
      <c r="N1329" t="n">
        <v>38.22</v>
      </c>
      <c r="O1329" t="n">
        <v>23840.07</v>
      </c>
      <c r="P1329" t="n">
        <v>53.1</v>
      </c>
      <c r="Q1329" t="n">
        <v>203.61</v>
      </c>
      <c r="R1329" t="n">
        <v>19.13</v>
      </c>
      <c r="S1329" t="n">
        <v>13.05</v>
      </c>
      <c r="T1329" t="n">
        <v>2725.86</v>
      </c>
      <c r="U1329" t="n">
        <v>0.68</v>
      </c>
      <c r="V1329" t="n">
        <v>0.89</v>
      </c>
      <c r="W1329" t="n">
        <v>0.07000000000000001</v>
      </c>
      <c r="X1329" t="n">
        <v>0.16</v>
      </c>
      <c r="Y1329" t="n">
        <v>1</v>
      </c>
      <c r="Z1329" t="n">
        <v>10</v>
      </c>
    </row>
    <row r="1330">
      <c r="A1330" t="n">
        <v>16</v>
      </c>
      <c r="B1330" t="n">
        <v>95</v>
      </c>
      <c r="C1330" t="inlineStr">
        <is>
          <t xml:space="preserve">CONCLUIDO	</t>
        </is>
      </c>
      <c r="D1330" t="n">
        <v>14.2546</v>
      </c>
      <c r="E1330" t="n">
        <v>7.02</v>
      </c>
      <c r="F1330" t="n">
        <v>4.21</v>
      </c>
      <c r="G1330" t="n">
        <v>28.08</v>
      </c>
      <c r="H1330" t="n">
        <v>0.46</v>
      </c>
      <c r="I1330" t="n">
        <v>9</v>
      </c>
      <c r="J1330" t="n">
        <v>191.78</v>
      </c>
      <c r="K1330" t="n">
        <v>53.44</v>
      </c>
      <c r="L1330" t="n">
        <v>5</v>
      </c>
      <c r="M1330" t="n">
        <v>7</v>
      </c>
      <c r="N1330" t="n">
        <v>38.35</v>
      </c>
      <c r="O1330" t="n">
        <v>23887.36</v>
      </c>
      <c r="P1330" t="n">
        <v>53.31</v>
      </c>
      <c r="Q1330" t="n">
        <v>203.58</v>
      </c>
      <c r="R1330" t="n">
        <v>19.38</v>
      </c>
      <c r="S1330" t="n">
        <v>13.05</v>
      </c>
      <c r="T1330" t="n">
        <v>2850.17</v>
      </c>
      <c r="U1330" t="n">
        <v>0.67</v>
      </c>
      <c r="V1330" t="n">
        <v>0.89</v>
      </c>
      <c r="W1330" t="n">
        <v>0.07000000000000001</v>
      </c>
      <c r="X1330" t="n">
        <v>0.17</v>
      </c>
      <c r="Y1330" t="n">
        <v>1</v>
      </c>
      <c r="Z1330" t="n">
        <v>10</v>
      </c>
    </row>
    <row r="1331">
      <c r="A1331" t="n">
        <v>17</v>
      </c>
      <c r="B1331" t="n">
        <v>95</v>
      </c>
      <c r="C1331" t="inlineStr">
        <is>
          <t xml:space="preserve">CONCLUIDO	</t>
        </is>
      </c>
      <c r="D1331" t="n">
        <v>14.2602</v>
      </c>
      <c r="E1331" t="n">
        <v>7.01</v>
      </c>
      <c r="F1331" t="n">
        <v>4.21</v>
      </c>
      <c r="G1331" t="n">
        <v>28.06</v>
      </c>
      <c r="H1331" t="n">
        <v>0.48</v>
      </c>
      <c r="I1331" t="n">
        <v>9</v>
      </c>
      <c r="J1331" t="n">
        <v>192.17</v>
      </c>
      <c r="K1331" t="n">
        <v>53.44</v>
      </c>
      <c r="L1331" t="n">
        <v>5.25</v>
      </c>
      <c r="M1331" t="n">
        <v>7</v>
      </c>
      <c r="N1331" t="n">
        <v>38.48</v>
      </c>
      <c r="O1331" t="n">
        <v>23934.69</v>
      </c>
      <c r="P1331" t="n">
        <v>53.04</v>
      </c>
      <c r="Q1331" t="n">
        <v>203.59</v>
      </c>
      <c r="R1331" t="n">
        <v>19.3</v>
      </c>
      <c r="S1331" t="n">
        <v>13.05</v>
      </c>
      <c r="T1331" t="n">
        <v>2807.64</v>
      </c>
      <c r="U1331" t="n">
        <v>0.68</v>
      </c>
      <c r="V1331" t="n">
        <v>0.89</v>
      </c>
      <c r="W1331" t="n">
        <v>0.07000000000000001</v>
      </c>
      <c r="X1331" t="n">
        <v>0.17</v>
      </c>
      <c r="Y1331" t="n">
        <v>1</v>
      </c>
      <c r="Z1331" t="n">
        <v>10</v>
      </c>
    </row>
    <row r="1332">
      <c r="A1332" t="n">
        <v>18</v>
      </c>
      <c r="B1332" t="n">
        <v>95</v>
      </c>
      <c r="C1332" t="inlineStr">
        <is>
          <t xml:space="preserve">CONCLUIDO	</t>
        </is>
      </c>
      <c r="D1332" t="n">
        <v>14.3902</v>
      </c>
      <c r="E1332" t="n">
        <v>6.95</v>
      </c>
      <c r="F1332" t="n">
        <v>4.18</v>
      </c>
      <c r="G1332" t="n">
        <v>31.37</v>
      </c>
      <c r="H1332" t="n">
        <v>0.51</v>
      </c>
      <c r="I1332" t="n">
        <v>8</v>
      </c>
      <c r="J1332" t="n">
        <v>192.55</v>
      </c>
      <c r="K1332" t="n">
        <v>53.44</v>
      </c>
      <c r="L1332" t="n">
        <v>5.5</v>
      </c>
      <c r="M1332" t="n">
        <v>6</v>
      </c>
      <c r="N1332" t="n">
        <v>38.62</v>
      </c>
      <c r="O1332" t="n">
        <v>23982.06</v>
      </c>
      <c r="P1332" t="n">
        <v>52.49</v>
      </c>
      <c r="Q1332" t="n">
        <v>203.56</v>
      </c>
      <c r="R1332" t="n">
        <v>18.46</v>
      </c>
      <c r="S1332" t="n">
        <v>13.05</v>
      </c>
      <c r="T1332" t="n">
        <v>2394.87</v>
      </c>
      <c r="U1332" t="n">
        <v>0.71</v>
      </c>
      <c r="V1332" t="n">
        <v>0.89</v>
      </c>
      <c r="W1332" t="n">
        <v>0.07000000000000001</v>
      </c>
      <c r="X1332" t="n">
        <v>0.14</v>
      </c>
      <c r="Y1332" t="n">
        <v>1</v>
      </c>
      <c r="Z1332" t="n">
        <v>10</v>
      </c>
    </row>
    <row r="1333">
      <c r="A1333" t="n">
        <v>19</v>
      </c>
      <c r="B1333" t="n">
        <v>95</v>
      </c>
      <c r="C1333" t="inlineStr">
        <is>
          <t xml:space="preserve">CONCLUIDO	</t>
        </is>
      </c>
      <c r="D1333" t="n">
        <v>14.404</v>
      </c>
      <c r="E1333" t="n">
        <v>6.94</v>
      </c>
      <c r="F1333" t="n">
        <v>4.18</v>
      </c>
      <c r="G1333" t="n">
        <v>31.32</v>
      </c>
      <c r="H1333" t="n">
        <v>0.53</v>
      </c>
      <c r="I1333" t="n">
        <v>8</v>
      </c>
      <c r="J1333" t="n">
        <v>192.94</v>
      </c>
      <c r="K1333" t="n">
        <v>53.44</v>
      </c>
      <c r="L1333" t="n">
        <v>5.75</v>
      </c>
      <c r="M1333" t="n">
        <v>6</v>
      </c>
      <c r="N1333" t="n">
        <v>38.75</v>
      </c>
      <c r="O1333" t="n">
        <v>24029.48</v>
      </c>
      <c r="P1333" t="n">
        <v>52.09</v>
      </c>
      <c r="Q1333" t="n">
        <v>203.57</v>
      </c>
      <c r="R1333" t="n">
        <v>18.24</v>
      </c>
      <c r="S1333" t="n">
        <v>13.05</v>
      </c>
      <c r="T1333" t="n">
        <v>2285.06</v>
      </c>
      <c r="U1333" t="n">
        <v>0.72</v>
      </c>
      <c r="V1333" t="n">
        <v>0.89</v>
      </c>
      <c r="W1333" t="n">
        <v>0.07000000000000001</v>
      </c>
      <c r="X1333" t="n">
        <v>0.14</v>
      </c>
      <c r="Y1333" t="n">
        <v>1</v>
      </c>
      <c r="Z1333" t="n">
        <v>10</v>
      </c>
    </row>
    <row r="1334">
      <c r="A1334" t="n">
        <v>20</v>
      </c>
      <c r="B1334" t="n">
        <v>95</v>
      </c>
      <c r="C1334" t="inlineStr">
        <is>
          <t xml:space="preserve">CONCLUIDO	</t>
        </is>
      </c>
      <c r="D1334" t="n">
        <v>14.3925</v>
      </c>
      <c r="E1334" t="n">
        <v>6.95</v>
      </c>
      <c r="F1334" t="n">
        <v>4.18</v>
      </c>
      <c r="G1334" t="n">
        <v>31.36</v>
      </c>
      <c r="H1334" t="n">
        <v>0.55</v>
      </c>
      <c r="I1334" t="n">
        <v>8</v>
      </c>
      <c r="J1334" t="n">
        <v>193.32</v>
      </c>
      <c r="K1334" t="n">
        <v>53.44</v>
      </c>
      <c r="L1334" t="n">
        <v>6</v>
      </c>
      <c r="M1334" t="n">
        <v>6</v>
      </c>
      <c r="N1334" t="n">
        <v>38.89</v>
      </c>
      <c r="O1334" t="n">
        <v>24076.95</v>
      </c>
      <c r="P1334" t="n">
        <v>51.93</v>
      </c>
      <c r="Q1334" t="n">
        <v>203.56</v>
      </c>
      <c r="R1334" t="n">
        <v>18.42</v>
      </c>
      <c r="S1334" t="n">
        <v>13.05</v>
      </c>
      <c r="T1334" t="n">
        <v>2372.61</v>
      </c>
      <c r="U1334" t="n">
        <v>0.71</v>
      </c>
      <c r="V1334" t="n">
        <v>0.89</v>
      </c>
      <c r="W1334" t="n">
        <v>0.07000000000000001</v>
      </c>
      <c r="X1334" t="n">
        <v>0.14</v>
      </c>
      <c r="Y1334" t="n">
        <v>1</v>
      </c>
      <c r="Z1334" t="n">
        <v>10</v>
      </c>
    </row>
    <row r="1335">
      <c r="A1335" t="n">
        <v>21</v>
      </c>
      <c r="B1335" t="n">
        <v>95</v>
      </c>
      <c r="C1335" t="inlineStr">
        <is>
          <t xml:space="preserve">CONCLUIDO	</t>
        </is>
      </c>
      <c r="D1335" t="n">
        <v>14.559</v>
      </c>
      <c r="E1335" t="n">
        <v>6.87</v>
      </c>
      <c r="F1335" t="n">
        <v>4.14</v>
      </c>
      <c r="G1335" t="n">
        <v>35.48</v>
      </c>
      <c r="H1335" t="n">
        <v>0.57</v>
      </c>
      <c r="I1335" t="n">
        <v>7</v>
      </c>
      <c r="J1335" t="n">
        <v>193.71</v>
      </c>
      <c r="K1335" t="n">
        <v>53.44</v>
      </c>
      <c r="L1335" t="n">
        <v>6.25</v>
      </c>
      <c r="M1335" t="n">
        <v>5</v>
      </c>
      <c r="N1335" t="n">
        <v>39.02</v>
      </c>
      <c r="O1335" t="n">
        <v>24124.47</v>
      </c>
      <c r="P1335" t="n">
        <v>51.13</v>
      </c>
      <c r="Q1335" t="n">
        <v>203.57</v>
      </c>
      <c r="R1335" t="n">
        <v>16.88</v>
      </c>
      <c r="S1335" t="n">
        <v>13.05</v>
      </c>
      <c r="T1335" t="n">
        <v>1609.56</v>
      </c>
      <c r="U1335" t="n">
        <v>0.77</v>
      </c>
      <c r="V1335" t="n">
        <v>0.9</v>
      </c>
      <c r="W1335" t="n">
        <v>0.07000000000000001</v>
      </c>
      <c r="X1335" t="n">
        <v>0.1</v>
      </c>
      <c r="Y1335" t="n">
        <v>1</v>
      </c>
      <c r="Z1335" t="n">
        <v>10</v>
      </c>
    </row>
    <row r="1336">
      <c r="A1336" t="n">
        <v>22</v>
      </c>
      <c r="B1336" t="n">
        <v>95</v>
      </c>
      <c r="C1336" t="inlineStr">
        <is>
          <t xml:space="preserve">CONCLUIDO	</t>
        </is>
      </c>
      <c r="D1336" t="n">
        <v>14.5466</v>
      </c>
      <c r="E1336" t="n">
        <v>6.87</v>
      </c>
      <c r="F1336" t="n">
        <v>4.15</v>
      </c>
      <c r="G1336" t="n">
        <v>35.53</v>
      </c>
      <c r="H1336" t="n">
        <v>0.59</v>
      </c>
      <c r="I1336" t="n">
        <v>7</v>
      </c>
      <c r="J1336" t="n">
        <v>194.09</v>
      </c>
      <c r="K1336" t="n">
        <v>53.44</v>
      </c>
      <c r="L1336" t="n">
        <v>6.5</v>
      </c>
      <c r="M1336" t="n">
        <v>5</v>
      </c>
      <c r="N1336" t="n">
        <v>39.16</v>
      </c>
      <c r="O1336" t="n">
        <v>24172.03</v>
      </c>
      <c r="P1336" t="n">
        <v>51.16</v>
      </c>
      <c r="Q1336" t="n">
        <v>203.56</v>
      </c>
      <c r="R1336" t="n">
        <v>17.33</v>
      </c>
      <c r="S1336" t="n">
        <v>13.05</v>
      </c>
      <c r="T1336" t="n">
        <v>1835.15</v>
      </c>
      <c r="U1336" t="n">
        <v>0.75</v>
      </c>
      <c r="V1336" t="n">
        <v>0.9</v>
      </c>
      <c r="W1336" t="n">
        <v>0.06</v>
      </c>
      <c r="X1336" t="n">
        <v>0.1</v>
      </c>
      <c r="Y1336" t="n">
        <v>1</v>
      </c>
      <c r="Z1336" t="n">
        <v>10</v>
      </c>
    </row>
    <row r="1337">
      <c r="A1337" t="n">
        <v>23</v>
      </c>
      <c r="B1337" t="n">
        <v>95</v>
      </c>
      <c r="C1337" t="inlineStr">
        <is>
          <t xml:space="preserve">CONCLUIDO	</t>
        </is>
      </c>
      <c r="D1337" t="n">
        <v>14.5015</v>
      </c>
      <c r="E1337" t="n">
        <v>6.9</v>
      </c>
      <c r="F1337" t="n">
        <v>4.17</v>
      </c>
      <c r="G1337" t="n">
        <v>35.71</v>
      </c>
      <c r="H1337" t="n">
        <v>0.62</v>
      </c>
      <c r="I1337" t="n">
        <v>7</v>
      </c>
      <c r="J1337" t="n">
        <v>194.48</v>
      </c>
      <c r="K1337" t="n">
        <v>53.44</v>
      </c>
      <c r="L1337" t="n">
        <v>6.75</v>
      </c>
      <c r="M1337" t="n">
        <v>5</v>
      </c>
      <c r="N1337" t="n">
        <v>39.29</v>
      </c>
      <c r="O1337" t="n">
        <v>24219.63</v>
      </c>
      <c r="P1337" t="n">
        <v>51.24</v>
      </c>
      <c r="Q1337" t="n">
        <v>203.56</v>
      </c>
      <c r="R1337" t="n">
        <v>17.98</v>
      </c>
      <c r="S1337" t="n">
        <v>13.05</v>
      </c>
      <c r="T1337" t="n">
        <v>2160.46</v>
      </c>
      <c r="U1337" t="n">
        <v>0.73</v>
      </c>
      <c r="V1337" t="n">
        <v>0.9</v>
      </c>
      <c r="W1337" t="n">
        <v>0.07000000000000001</v>
      </c>
      <c r="X1337" t="n">
        <v>0.13</v>
      </c>
      <c r="Y1337" t="n">
        <v>1</v>
      </c>
      <c r="Z1337" t="n">
        <v>10</v>
      </c>
    </row>
    <row r="1338">
      <c r="A1338" t="n">
        <v>24</v>
      </c>
      <c r="B1338" t="n">
        <v>95</v>
      </c>
      <c r="C1338" t="inlineStr">
        <is>
          <t xml:space="preserve">CONCLUIDO	</t>
        </is>
      </c>
      <c r="D1338" t="n">
        <v>14.498</v>
      </c>
      <c r="E1338" t="n">
        <v>6.9</v>
      </c>
      <c r="F1338" t="n">
        <v>4.17</v>
      </c>
      <c r="G1338" t="n">
        <v>35.73</v>
      </c>
      <c r="H1338" t="n">
        <v>0.64</v>
      </c>
      <c r="I1338" t="n">
        <v>7</v>
      </c>
      <c r="J1338" t="n">
        <v>194.86</v>
      </c>
      <c r="K1338" t="n">
        <v>53.44</v>
      </c>
      <c r="L1338" t="n">
        <v>7</v>
      </c>
      <c r="M1338" t="n">
        <v>5</v>
      </c>
      <c r="N1338" t="n">
        <v>39.43</v>
      </c>
      <c r="O1338" t="n">
        <v>24267.28</v>
      </c>
      <c r="P1338" t="n">
        <v>50.86</v>
      </c>
      <c r="Q1338" t="n">
        <v>203.58</v>
      </c>
      <c r="R1338" t="n">
        <v>18.05</v>
      </c>
      <c r="S1338" t="n">
        <v>13.05</v>
      </c>
      <c r="T1338" t="n">
        <v>2196.65</v>
      </c>
      <c r="U1338" t="n">
        <v>0.72</v>
      </c>
      <c r="V1338" t="n">
        <v>0.9</v>
      </c>
      <c r="W1338" t="n">
        <v>0.06</v>
      </c>
      <c r="X1338" t="n">
        <v>0.13</v>
      </c>
      <c r="Y1338" t="n">
        <v>1</v>
      </c>
      <c r="Z1338" t="n">
        <v>10</v>
      </c>
    </row>
    <row r="1339">
      <c r="A1339" t="n">
        <v>25</v>
      </c>
      <c r="B1339" t="n">
        <v>95</v>
      </c>
      <c r="C1339" t="inlineStr">
        <is>
          <t xml:space="preserve">CONCLUIDO	</t>
        </is>
      </c>
      <c r="D1339" t="n">
        <v>14.6347</v>
      </c>
      <c r="E1339" t="n">
        <v>6.83</v>
      </c>
      <c r="F1339" t="n">
        <v>4.14</v>
      </c>
      <c r="G1339" t="n">
        <v>41.41</v>
      </c>
      <c r="H1339" t="n">
        <v>0.66</v>
      </c>
      <c r="I1339" t="n">
        <v>6</v>
      </c>
      <c r="J1339" t="n">
        <v>195.25</v>
      </c>
      <c r="K1339" t="n">
        <v>53.44</v>
      </c>
      <c r="L1339" t="n">
        <v>7.25</v>
      </c>
      <c r="M1339" t="n">
        <v>4</v>
      </c>
      <c r="N1339" t="n">
        <v>39.57</v>
      </c>
      <c r="O1339" t="n">
        <v>24314.98</v>
      </c>
      <c r="P1339" t="n">
        <v>50.16</v>
      </c>
      <c r="Q1339" t="n">
        <v>203.56</v>
      </c>
      <c r="R1339" t="n">
        <v>17.17</v>
      </c>
      <c r="S1339" t="n">
        <v>13.05</v>
      </c>
      <c r="T1339" t="n">
        <v>1759.01</v>
      </c>
      <c r="U1339" t="n">
        <v>0.76</v>
      </c>
      <c r="V1339" t="n">
        <v>0.9</v>
      </c>
      <c r="W1339" t="n">
        <v>0.06</v>
      </c>
      <c r="X1339" t="n">
        <v>0.1</v>
      </c>
      <c r="Y1339" t="n">
        <v>1</v>
      </c>
      <c r="Z1339" t="n">
        <v>10</v>
      </c>
    </row>
    <row r="1340">
      <c r="A1340" t="n">
        <v>26</v>
      </c>
      <c r="B1340" t="n">
        <v>95</v>
      </c>
      <c r="C1340" t="inlineStr">
        <is>
          <t xml:space="preserve">CONCLUIDO	</t>
        </is>
      </c>
      <c r="D1340" t="n">
        <v>14.6407</v>
      </c>
      <c r="E1340" t="n">
        <v>6.83</v>
      </c>
      <c r="F1340" t="n">
        <v>4.14</v>
      </c>
      <c r="G1340" t="n">
        <v>41.38</v>
      </c>
      <c r="H1340" t="n">
        <v>0.68</v>
      </c>
      <c r="I1340" t="n">
        <v>6</v>
      </c>
      <c r="J1340" t="n">
        <v>195.64</v>
      </c>
      <c r="K1340" t="n">
        <v>53.44</v>
      </c>
      <c r="L1340" t="n">
        <v>7.5</v>
      </c>
      <c r="M1340" t="n">
        <v>4</v>
      </c>
      <c r="N1340" t="n">
        <v>39.7</v>
      </c>
      <c r="O1340" t="n">
        <v>24362.73</v>
      </c>
      <c r="P1340" t="n">
        <v>50.16</v>
      </c>
      <c r="Q1340" t="n">
        <v>203.56</v>
      </c>
      <c r="R1340" t="n">
        <v>17.08</v>
      </c>
      <c r="S1340" t="n">
        <v>13.05</v>
      </c>
      <c r="T1340" t="n">
        <v>1713.52</v>
      </c>
      <c r="U1340" t="n">
        <v>0.76</v>
      </c>
      <c r="V1340" t="n">
        <v>0.9</v>
      </c>
      <c r="W1340" t="n">
        <v>0.06</v>
      </c>
      <c r="X1340" t="n">
        <v>0.1</v>
      </c>
      <c r="Y1340" t="n">
        <v>1</v>
      </c>
      <c r="Z1340" t="n">
        <v>10</v>
      </c>
    </row>
    <row r="1341">
      <c r="A1341" t="n">
        <v>27</v>
      </c>
      <c r="B1341" t="n">
        <v>95</v>
      </c>
      <c r="C1341" t="inlineStr">
        <is>
          <t xml:space="preserve">CONCLUIDO	</t>
        </is>
      </c>
      <c r="D1341" t="n">
        <v>14.6359</v>
      </c>
      <c r="E1341" t="n">
        <v>6.83</v>
      </c>
      <c r="F1341" t="n">
        <v>4.14</v>
      </c>
      <c r="G1341" t="n">
        <v>41.41</v>
      </c>
      <c r="H1341" t="n">
        <v>0.7</v>
      </c>
      <c r="I1341" t="n">
        <v>6</v>
      </c>
      <c r="J1341" t="n">
        <v>196.03</v>
      </c>
      <c r="K1341" t="n">
        <v>53.44</v>
      </c>
      <c r="L1341" t="n">
        <v>7.75</v>
      </c>
      <c r="M1341" t="n">
        <v>4</v>
      </c>
      <c r="N1341" t="n">
        <v>39.84</v>
      </c>
      <c r="O1341" t="n">
        <v>24410.52</v>
      </c>
      <c r="P1341" t="n">
        <v>50.08</v>
      </c>
      <c r="Q1341" t="n">
        <v>203.59</v>
      </c>
      <c r="R1341" t="n">
        <v>17.11</v>
      </c>
      <c r="S1341" t="n">
        <v>13.05</v>
      </c>
      <c r="T1341" t="n">
        <v>1729.23</v>
      </c>
      <c r="U1341" t="n">
        <v>0.76</v>
      </c>
      <c r="V1341" t="n">
        <v>0.9</v>
      </c>
      <c r="W1341" t="n">
        <v>0.06</v>
      </c>
      <c r="X1341" t="n">
        <v>0.1</v>
      </c>
      <c r="Y1341" t="n">
        <v>1</v>
      </c>
      <c r="Z1341" t="n">
        <v>10</v>
      </c>
    </row>
    <row r="1342">
      <c r="A1342" t="n">
        <v>28</v>
      </c>
      <c r="B1342" t="n">
        <v>95</v>
      </c>
      <c r="C1342" t="inlineStr">
        <is>
          <t xml:space="preserve">CONCLUIDO	</t>
        </is>
      </c>
      <c r="D1342" t="n">
        <v>14.6496</v>
      </c>
      <c r="E1342" t="n">
        <v>6.83</v>
      </c>
      <c r="F1342" t="n">
        <v>4.13</v>
      </c>
      <c r="G1342" t="n">
        <v>41.34</v>
      </c>
      <c r="H1342" t="n">
        <v>0.72</v>
      </c>
      <c r="I1342" t="n">
        <v>6</v>
      </c>
      <c r="J1342" t="n">
        <v>196.41</v>
      </c>
      <c r="K1342" t="n">
        <v>53.44</v>
      </c>
      <c r="L1342" t="n">
        <v>8</v>
      </c>
      <c r="M1342" t="n">
        <v>4</v>
      </c>
      <c r="N1342" t="n">
        <v>39.98</v>
      </c>
      <c r="O1342" t="n">
        <v>24458.36</v>
      </c>
      <c r="P1342" t="n">
        <v>49.95</v>
      </c>
      <c r="Q1342" t="n">
        <v>203.56</v>
      </c>
      <c r="R1342" t="n">
        <v>16.88</v>
      </c>
      <c r="S1342" t="n">
        <v>13.05</v>
      </c>
      <c r="T1342" t="n">
        <v>1617.41</v>
      </c>
      <c r="U1342" t="n">
        <v>0.77</v>
      </c>
      <c r="V1342" t="n">
        <v>0.9</v>
      </c>
      <c r="W1342" t="n">
        <v>0.07000000000000001</v>
      </c>
      <c r="X1342" t="n">
        <v>0.09</v>
      </c>
      <c r="Y1342" t="n">
        <v>1</v>
      </c>
      <c r="Z1342" t="n">
        <v>10</v>
      </c>
    </row>
    <row r="1343">
      <c r="A1343" t="n">
        <v>29</v>
      </c>
      <c r="B1343" t="n">
        <v>95</v>
      </c>
      <c r="C1343" t="inlineStr">
        <is>
          <t xml:space="preserve">CONCLUIDO	</t>
        </is>
      </c>
      <c r="D1343" t="n">
        <v>14.6753</v>
      </c>
      <c r="E1343" t="n">
        <v>6.81</v>
      </c>
      <c r="F1343" t="n">
        <v>4.12</v>
      </c>
      <c r="G1343" t="n">
        <v>41.22</v>
      </c>
      <c r="H1343" t="n">
        <v>0.74</v>
      </c>
      <c r="I1343" t="n">
        <v>6</v>
      </c>
      <c r="J1343" t="n">
        <v>196.8</v>
      </c>
      <c r="K1343" t="n">
        <v>53.44</v>
      </c>
      <c r="L1343" t="n">
        <v>8.25</v>
      </c>
      <c r="M1343" t="n">
        <v>4</v>
      </c>
      <c r="N1343" t="n">
        <v>40.12</v>
      </c>
      <c r="O1343" t="n">
        <v>24506.24</v>
      </c>
      <c r="P1343" t="n">
        <v>49.27</v>
      </c>
      <c r="Q1343" t="n">
        <v>203.57</v>
      </c>
      <c r="R1343" t="n">
        <v>16.58</v>
      </c>
      <c r="S1343" t="n">
        <v>13.05</v>
      </c>
      <c r="T1343" t="n">
        <v>1464.96</v>
      </c>
      <c r="U1343" t="n">
        <v>0.79</v>
      </c>
      <c r="V1343" t="n">
        <v>0.91</v>
      </c>
      <c r="W1343" t="n">
        <v>0.06</v>
      </c>
      <c r="X1343" t="n">
        <v>0.08</v>
      </c>
      <c r="Y1343" t="n">
        <v>1</v>
      </c>
      <c r="Z1343" t="n">
        <v>10</v>
      </c>
    </row>
    <row r="1344">
      <c r="A1344" t="n">
        <v>30</v>
      </c>
      <c r="B1344" t="n">
        <v>95</v>
      </c>
      <c r="C1344" t="inlineStr">
        <is>
          <t xml:space="preserve">CONCLUIDO	</t>
        </is>
      </c>
      <c r="D1344" t="n">
        <v>14.6092</v>
      </c>
      <c r="E1344" t="n">
        <v>6.84</v>
      </c>
      <c r="F1344" t="n">
        <v>4.15</v>
      </c>
      <c r="G1344" t="n">
        <v>41.53</v>
      </c>
      <c r="H1344" t="n">
        <v>0.77</v>
      </c>
      <c r="I1344" t="n">
        <v>6</v>
      </c>
      <c r="J1344" t="n">
        <v>197.19</v>
      </c>
      <c r="K1344" t="n">
        <v>53.44</v>
      </c>
      <c r="L1344" t="n">
        <v>8.5</v>
      </c>
      <c r="M1344" t="n">
        <v>4</v>
      </c>
      <c r="N1344" t="n">
        <v>40.26</v>
      </c>
      <c r="O1344" t="n">
        <v>24554.18</v>
      </c>
      <c r="P1344" t="n">
        <v>49.41</v>
      </c>
      <c r="Q1344" t="n">
        <v>203.56</v>
      </c>
      <c r="R1344" t="n">
        <v>17.62</v>
      </c>
      <c r="S1344" t="n">
        <v>13.05</v>
      </c>
      <c r="T1344" t="n">
        <v>1983.22</v>
      </c>
      <c r="U1344" t="n">
        <v>0.74</v>
      </c>
      <c r="V1344" t="n">
        <v>0.9</v>
      </c>
      <c r="W1344" t="n">
        <v>0.06</v>
      </c>
      <c r="X1344" t="n">
        <v>0.11</v>
      </c>
      <c r="Y1344" t="n">
        <v>1</v>
      </c>
      <c r="Z1344" t="n">
        <v>10</v>
      </c>
    </row>
    <row r="1345">
      <c r="A1345" t="n">
        <v>31</v>
      </c>
      <c r="B1345" t="n">
        <v>95</v>
      </c>
      <c r="C1345" t="inlineStr">
        <is>
          <t xml:space="preserve">CONCLUIDO	</t>
        </is>
      </c>
      <c r="D1345" t="n">
        <v>14.7614</v>
      </c>
      <c r="E1345" t="n">
        <v>6.77</v>
      </c>
      <c r="F1345" t="n">
        <v>4.12</v>
      </c>
      <c r="G1345" t="n">
        <v>49.44</v>
      </c>
      <c r="H1345" t="n">
        <v>0.79</v>
      </c>
      <c r="I1345" t="n">
        <v>5</v>
      </c>
      <c r="J1345" t="n">
        <v>197.58</v>
      </c>
      <c r="K1345" t="n">
        <v>53.44</v>
      </c>
      <c r="L1345" t="n">
        <v>8.75</v>
      </c>
      <c r="M1345" t="n">
        <v>3</v>
      </c>
      <c r="N1345" t="n">
        <v>40.39</v>
      </c>
      <c r="O1345" t="n">
        <v>24602.15</v>
      </c>
      <c r="P1345" t="n">
        <v>48.6</v>
      </c>
      <c r="Q1345" t="n">
        <v>203.59</v>
      </c>
      <c r="R1345" t="n">
        <v>16.46</v>
      </c>
      <c r="S1345" t="n">
        <v>13.05</v>
      </c>
      <c r="T1345" t="n">
        <v>1411.65</v>
      </c>
      <c r="U1345" t="n">
        <v>0.79</v>
      </c>
      <c r="V1345" t="n">
        <v>0.91</v>
      </c>
      <c r="W1345" t="n">
        <v>0.06</v>
      </c>
      <c r="X1345" t="n">
        <v>0.08</v>
      </c>
      <c r="Y1345" t="n">
        <v>1</v>
      </c>
      <c r="Z1345" t="n">
        <v>10</v>
      </c>
    </row>
    <row r="1346">
      <c r="A1346" t="n">
        <v>32</v>
      </c>
      <c r="B1346" t="n">
        <v>95</v>
      </c>
      <c r="C1346" t="inlineStr">
        <is>
          <t xml:space="preserve">CONCLUIDO	</t>
        </is>
      </c>
      <c r="D1346" t="n">
        <v>14.7583</v>
      </c>
      <c r="E1346" t="n">
        <v>6.78</v>
      </c>
      <c r="F1346" t="n">
        <v>4.12</v>
      </c>
      <c r="G1346" t="n">
        <v>49.45</v>
      </c>
      <c r="H1346" t="n">
        <v>0.8100000000000001</v>
      </c>
      <c r="I1346" t="n">
        <v>5</v>
      </c>
      <c r="J1346" t="n">
        <v>197.97</v>
      </c>
      <c r="K1346" t="n">
        <v>53.44</v>
      </c>
      <c r="L1346" t="n">
        <v>9</v>
      </c>
      <c r="M1346" t="n">
        <v>3</v>
      </c>
      <c r="N1346" t="n">
        <v>40.53</v>
      </c>
      <c r="O1346" t="n">
        <v>24650.18</v>
      </c>
      <c r="P1346" t="n">
        <v>48.55</v>
      </c>
      <c r="Q1346" t="n">
        <v>203.56</v>
      </c>
      <c r="R1346" t="n">
        <v>16.58</v>
      </c>
      <c r="S1346" t="n">
        <v>13.05</v>
      </c>
      <c r="T1346" t="n">
        <v>1468.78</v>
      </c>
      <c r="U1346" t="n">
        <v>0.79</v>
      </c>
      <c r="V1346" t="n">
        <v>0.91</v>
      </c>
      <c r="W1346" t="n">
        <v>0.06</v>
      </c>
      <c r="X1346" t="n">
        <v>0.08</v>
      </c>
      <c r="Y1346" t="n">
        <v>1</v>
      </c>
      <c r="Z1346" t="n">
        <v>10</v>
      </c>
    </row>
    <row r="1347">
      <c r="A1347" t="n">
        <v>33</v>
      </c>
      <c r="B1347" t="n">
        <v>95</v>
      </c>
      <c r="C1347" t="inlineStr">
        <is>
          <t xml:space="preserve">CONCLUIDO	</t>
        </is>
      </c>
      <c r="D1347" t="n">
        <v>14.7656</v>
      </c>
      <c r="E1347" t="n">
        <v>6.77</v>
      </c>
      <c r="F1347" t="n">
        <v>4.12</v>
      </c>
      <c r="G1347" t="n">
        <v>49.41</v>
      </c>
      <c r="H1347" t="n">
        <v>0.83</v>
      </c>
      <c r="I1347" t="n">
        <v>5</v>
      </c>
      <c r="J1347" t="n">
        <v>198.36</v>
      </c>
      <c r="K1347" t="n">
        <v>53.44</v>
      </c>
      <c r="L1347" t="n">
        <v>9.25</v>
      </c>
      <c r="M1347" t="n">
        <v>3</v>
      </c>
      <c r="N1347" t="n">
        <v>40.67</v>
      </c>
      <c r="O1347" t="n">
        <v>24698.26</v>
      </c>
      <c r="P1347" t="n">
        <v>48.73</v>
      </c>
      <c r="Q1347" t="n">
        <v>203.58</v>
      </c>
      <c r="R1347" t="n">
        <v>16.4</v>
      </c>
      <c r="S1347" t="n">
        <v>13.05</v>
      </c>
      <c r="T1347" t="n">
        <v>1382.14</v>
      </c>
      <c r="U1347" t="n">
        <v>0.8</v>
      </c>
      <c r="V1347" t="n">
        <v>0.91</v>
      </c>
      <c r="W1347" t="n">
        <v>0.06</v>
      </c>
      <c r="X1347" t="n">
        <v>0.08</v>
      </c>
      <c r="Y1347" t="n">
        <v>1</v>
      </c>
      <c r="Z1347" t="n">
        <v>10</v>
      </c>
    </row>
    <row r="1348">
      <c r="A1348" t="n">
        <v>34</v>
      </c>
      <c r="B1348" t="n">
        <v>95</v>
      </c>
      <c r="C1348" t="inlineStr">
        <is>
          <t xml:space="preserve">CONCLUIDO	</t>
        </is>
      </c>
      <c r="D1348" t="n">
        <v>14.7638</v>
      </c>
      <c r="E1348" t="n">
        <v>6.77</v>
      </c>
      <c r="F1348" t="n">
        <v>4.12</v>
      </c>
      <c r="G1348" t="n">
        <v>49.42</v>
      </c>
      <c r="H1348" t="n">
        <v>0.85</v>
      </c>
      <c r="I1348" t="n">
        <v>5</v>
      </c>
      <c r="J1348" t="n">
        <v>198.75</v>
      </c>
      <c r="K1348" t="n">
        <v>53.44</v>
      </c>
      <c r="L1348" t="n">
        <v>9.5</v>
      </c>
      <c r="M1348" t="n">
        <v>3</v>
      </c>
      <c r="N1348" t="n">
        <v>40.81</v>
      </c>
      <c r="O1348" t="n">
        <v>24746.38</v>
      </c>
      <c r="P1348" t="n">
        <v>48.55</v>
      </c>
      <c r="Q1348" t="n">
        <v>203.56</v>
      </c>
      <c r="R1348" t="n">
        <v>16.44</v>
      </c>
      <c r="S1348" t="n">
        <v>13.05</v>
      </c>
      <c r="T1348" t="n">
        <v>1397.85</v>
      </c>
      <c r="U1348" t="n">
        <v>0.79</v>
      </c>
      <c r="V1348" t="n">
        <v>0.91</v>
      </c>
      <c r="W1348" t="n">
        <v>0.06</v>
      </c>
      <c r="X1348" t="n">
        <v>0.08</v>
      </c>
      <c r="Y1348" t="n">
        <v>1</v>
      </c>
      <c r="Z1348" t="n">
        <v>10</v>
      </c>
    </row>
    <row r="1349">
      <c r="A1349" t="n">
        <v>35</v>
      </c>
      <c r="B1349" t="n">
        <v>95</v>
      </c>
      <c r="C1349" t="inlineStr">
        <is>
          <t xml:space="preserve">CONCLUIDO	</t>
        </is>
      </c>
      <c r="D1349" t="n">
        <v>14.7868</v>
      </c>
      <c r="E1349" t="n">
        <v>6.76</v>
      </c>
      <c r="F1349" t="n">
        <v>4.11</v>
      </c>
      <c r="G1349" t="n">
        <v>49.3</v>
      </c>
      <c r="H1349" t="n">
        <v>0.87</v>
      </c>
      <c r="I1349" t="n">
        <v>5</v>
      </c>
      <c r="J1349" t="n">
        <v>199.14</v>
      </c>
      <c r="K1349" t="n">
        <v>53.44</v>
      </c>
      <c r="L1349" t="n">
        <v>9.75</v>
      </c>
      <c r="M1349" t="n">
        <v>3</v>
      </c>
      <c r="N1349" t="n">
        <v>40.95</v>
      </c>
      <c r="O1349" t="n">
        <v>24794.55</v>
      </c>
      <c r="P1349" t="n">
        <v>48.3</v>
      </c>
      <c r="Q1349" t="n">
        <v>203.59</v>
      </c>
      <c r="R1349" t="n">
        <v>16.01</v>
      </c>
      <c r="S1349" t="n">
        <v>13.05</v>
      </c>
      <c r="T1349" t="n">
        <v>1185.06</v>
      </c>
      <c r="U1349" t="n">
        <v>0.82</v>
      </c>
      <c r="V1349" t="n">
        <v>0.91</v>
      </c>
      <c r="W1349" t="n">
        <v>0.06</v>
      </c>
      <c r="X1349" t="n">
        <v>0.07000000000000001</v>
      </c>
      <c r="Y1349" t="n">
        <v>1</v>
      </c>
      <c r="Z1349" t="n">
        <v>10</v>
      </c>
    </row>
    <row r="1350">
      <c r="A1350" t="n">
        <v>36</v>
      </c>
      <c r="B1350" t="n">
        <v>95</v>
      </c>
      <c r="C1350" t="inlineStr">
        <is>
          <t xml:space="preserve">CONCLUIDO	</t>
        </is>
      </c>
      <c r="D1350" t="n">
        <v>14.7893</v>
      </c>
      <c r="E1350" t="n">
        <v>6.76</v>
      </c>
      <c r="F1350" t="n">
        <v>4.11</v>
      </c>
      <c r="G1350" t="n">
        <v>49.28</v>
      </c>
      <c r="H1350" t="n">
        <v>0.89</v>
      </c>
      <c r="I1350" t="n">
        <v>5</v>
      </c>
      <c r="J1350" t="n">
        <v>199.53</v>
      </c>
      <c r="K1350" t="n">
        <v>53.44</v>
      </c>
      <c r="L1350" t="n">
        <v>10</v>
      </c>
      <c r="M1350" t="n">
        <v>3</v>
      </c>
      <c r="N1350" t="n">
        <v>41.1</v>
      </c>
      <c r="O1350" t="n">
        <v>24842.77</v>
      </c>
      <c r="P1350" t="n">
        <v>48.11</v>
      </c>
      <c r="Q1350" t="n">
        <v>203.56</v>
      </c>
      <c r="R1350" t="n">
        <v>16.12</v>
      </c>
      <c r="S1350" t="n">
        <v>13.05</v>
      </c>
      <c r="T1350" t="n">
        <v>1237.72</v>
      </c>
      <c r="U1350" t="n">
        <v>0.8100000000000001</v>
      </c>
      <c r="V1350" t="n">
        <v>0.91</v>
      </c>
      <c r="W1350" t="n">
        <v>0.06</v>
      </c>
      <c r="X1350" t="n">
        <v>0.07000000000000001</v>
      </c>
      <c r="Y1350" t="n">
        <v>1</v>
      </c>
      <c r="Z1350" t="n">
        <v>10</v>
      </c>
    </row>
    <row r="1351">
      <c r="A1351" t="n">
        <v>37</v>
      </c>
      <c r="B1351" t="n">
        <v>95</v>
      </c>
      <c r="C1351" t="inlineStr">
        <is>
          <t xml:space="preserve">CONCLUIDO	</t>
        </is>
      </c>
      <c r="D1351" t="n">
        <v>14.7372</v>
      </c>
      <c r="E1351" t="n">
        <v>6.79</v>
      </c>
      <c r="F1351" t="n">
        <v>4.13</v>
      </c>
      <c r="G1351" t="n">
        <v>49.57</v>
      </c>
      <c r="H1351" t="n">
        <v>0.91</v>
      </c>
      <c r="I1351" t="n">
        <v>5</v>
      </c>
      <c r="J1351" t="n">
        <v>199.92</v>
      </c>
      <c r="K1351" t="n">
        <v>53.44</v>
      </c>
      <c r="L1351" t="n">
        <v>10.25</v>
      </c>
      <c r="M1351" t="n">
        <v>3</v>
      </c>
      <c r="N1351" t="n">
        <v>41.24</v>
      </c>
      <c r="O1351" t="n">
        <v>24891.03</v>
      </c>
      <c r="P1351" t="n">
        <v>47.96</v>
      </c>
      <c r="Q1351" t="n">
        <v>203.56</v>
      </c>
      <c r="R1351" t="n">
        <v>16.94</v>
      </c>
      <c r="S1351" t="n">
        <v>13.05</v>
      </c>
      <c r="T1351" t="n">
        <v>1649.96</v>
      </c>
      <c r="U1351" t="n">
        <v>0.77</v>
      </c>
      <c r="V1351" t="n">
        <v>0.9</v>
      </c>
      <c r="W1351" t="n">
        <v>0.06</v>
      </c>
      <c r="X1351" t="n">
        <v>0.09</v>
      </c>
      <c r="Y1351" t="n">
        <v>1</v>
      </c>
      <c r="Z1351" t="n">
        <v>10</v>
      </c>
    </row>
    <row r="1352">
      <c r="A1352" t="n">
        <v>38</v>
      </c>
      <c r="B1352" t="n">
        <v>95</v>
      </c>
      <c r="C1352" t="inlineStr">
        <is>
          <t xml:space="preserve">CONCLUIDO	</t>
        </is>
      </c>
      <c r="D1352" t="n">
        <v>14.7559</v>
      </c>
      <c r="E1352" t="n">
        <v>6.78</v>
      </c>
      <c r="F1352" t="n">
        <v>4.12</v>
      </c>
      <c r="G1352" t="n">
        <v>49.47</v>
      </c>
      <c r="H1352" t="n">
        <v>0.93</v>
      </c>
      <c r="I1352" t="n">
        <v>5</v>
      </c>
      <c r="J1352" t="n">
        <v>200.31</v>
      </c>
      <c r="K1352" t="n">
        <v>53.44</v>
      </c>
      <c r="L1352" t="n">
        <v>10.5</v>
      </c>
      <c r="M1352" t="n">
        <v>3</v>
      </c>
      <c r="N1352" t="n">
        <v>41.38</v>
      </c>
      <c r="O1352" t="n">
        <v>24939.35</v>
      </c>
      <c r="P1352" t="n">
        <v>47.43</v>
      </c>
      <c r="Q1352" t="n">
        <v>203.57</v>
      </c>
      <c r="R1352" t="n">
        <v>16.59</v>
      </c>
      <c r="S1352" t="n">
        <v>13.05</v>
      </c>
      <c r="T1352" t="n">
        <v>1475.53</v>
      </c>
      <c r="U1352" t="n">
        <v>0.79</v>
      </c>
      <c r="V1352" t="n">
        <v>0.91</v>
      </c>
      <c r="W1352" t="n">
        <v>0.06</v>
      </c>
      <c r="X1352" t="n">
        <v>0.08</v>
      </c>
      <c r="Y1352" t="n">
        <v>1</v>
      </c>
      <c r="Z1352" t="n">
        <v>10</v>
      </c>
    </row>
    <row r="1353">
      <c r="A1353" t="n">
        <v>39</v>
      </c>
      <c r="B1353" t="n">
        <v>95</v>
      </c>
      <c r="C1353" t="inlineStr">
        <is>
          <t xml:space="preserve">CONCLUIDO	</t>
        </is>
      </c>
      <c r="D1353" t="n">
        <v>14.7384</v>
      </c>
      <c r="E1353" t="n">
        <v>6.78</v>
      </c>
      <c r="F1353" t="n">
        <v>4.13</v>
      </c>
      <c r="G1353" t="n">
        <v>49.56</v>
      </c>
      <c r="H1353" t="n">
        <v>0.95</v>
      </c>
      <c r="I1353" t="n">
        <v>5</v>
      </c>
      <c r="J1353" t="n">
        <v>200.71</v>
      </c>
      <c r="K1353" t="n">
        <v>53.44</v>
      </c>
      <c r="L1353" t="n">
        <v>10.75</v>
      </c>
      <c r="M1353" t="n">
        <v>3</v>
      </c>
      <c r="N1353" t="n">
        <v>41.52</v>
      </c>
      <c r="O1353" t="n">
        <v>24987.71</v>
      </c>
      <c r="P1353" t="n">
        <v>47.12</v>
      </c>
      <c r="Q1353" t="n">
        <v>203.57</v>
      </c>
      <c r="R1353" t="n">
        <v>16.88</v>
      </c>
      <c r="S1353" t="n">
        <v>13.05</v>
      </c>
      <c r="T1353" t="n">
        <v>1621.41</v>
      </c>
      <c r="U1353" t="n">
        <v>0.77</v>
      </c>
      <c r="V1353" t="n">
        <v>0.9</v>
      </c>
      <c r="W1353" t="n">
        <v>0.06</v>
      </c>
      <c r="X1353" t="n">
        <v>0.09</v>
      </c>
      <c r="Y1353" t="n">
        <v>1</v>
      </c>
      <c r="Z1353" t="n">
        <v>10</v>
      </c>
    </row>
    <row r="1354">
      <c r="A1354" t="n">
        <v>40</v>
      </c>
      <c r="B1354" t="n">
        <v>95</v>
      </c>
      <c r="C1354" t="inlineStr">
        <is>
          <t xml:space="preserve">CONCLUIDO	</t>
        </is>
      </c>
      <c r="D1354" t="n">
        <v>14.7523</v>
      </c>
      <c r="E1354" t="n">
        <v>6.78</v>
      </c>
      <c r="F1354" t="n">
        <v>4.12</v>
      </c>
      <c r="G1354" t="n">
        <v>49.49</v>
      </c>
      <c r="H1354" t="n">
        <v>0.97</v>
      </c>
      <c r="I1354" t="n">
        <v>5</v>
      </c>
      <c r="J1354" t="n">
        <v>201.1</v>
      </c>
      <c r="K1354" t="n">
        <v>53.44</v>
      </c>
      <c r="L1354" t="n">
        <v>11</v>
      </c>
      <c r="M1354" t="n">
        <v>3</v>
      </c>
      <c r="N1354" t="n">
        <v>41.66</v>
      </c>
      <c r="O1354" t="n">
        <v>25036.12</v>
      </c>
      <c r="P1354" t="n">
        <v>46.61</v>
      </c>
      <c r="Q1354" t="n">
        <v>203.56</v>
      </c>
      <c r="R1354" t="n">
        <v>16.64</v>
      </c>
      <c r="S1354" t="n">
        <v>13.05</v>
      </c>
      <c r="T1354" t="n">
        <v>1500.6</v>
      </c>
      <c r="U1354" t="n">
        <v>0.78</v>
      </c>
      <c r="V1354" t="n">
        <v>0.91</v>
      </c>
      <c r="W1354" t="n">
        <v>0.06</v>
      </c>
      <c r="X1354" t="n">
        <v>0.08</v>
      </c>
      <c r="Y1354" t="n">
        <v>1</v>
      </c>
      <c r="Z1354" t="n">
        <v>10</v>
      </c>
    </row>
    <row r="1355">
      <c r="A1355" t="n">
        <v>41</v>
      </c>
      <c r="B1355" t="n">
        <v>95</v>
      </c>
      <c r="C1355" t="inlineStr">
        <is>
          <t xml:space="preserve">CONCLUIDO	</t>
        </is>
      </c>
      <c r="D1355" t="n">
        <v>14.918</v>
      </c>
      <c r="E1355" t="n">
        <v>6.7</v>
      </c>
      <c r="F1355" t="n">
        <v>4.09</v>
      </c>
      <c r="G1355" t="n">
        <v>61.29</v>
      </c>
      <c r="H1355" t="n">
        <v>0.99</v>
      </c>
      <c r="I1355" t="n">
        <v>4</v>
      </c>
      <c r="J1355" t="n">
        <v>201.49</v>
      </c>
      <c r="K1355" t="n">
        <v>53.44</v>
      </c>
      <c r="L1355" t="n">
        <v>11.25</v>
      </c>
      <c r="M1355" t="n">
        <v>2</v>
      </c>
      <c r="N1355" t="n">
        <v>41.81</v>
      </c>
      <c r="O1355" t="n">
        <v>25084.58</v>
      </c>
      <c r="P1355" t="n">
        <v>45.97</v>
      </c>
      <c r="Q1355" t="n">
        <v>203.56</v>
      </c>
      <c r="R1355" t="n">
        <v>15.31</v>
      </c>
      <c r="S1355" t="n">
        <v>13.05</v>
      </c>
      <c r="T1355" t="n">
        <v>841.1900000000001</v>
      </c>
      <c r="U1355" t="n">
        <v>0.85</v>
      </c>
      <c r="V1355" t="n">
        <v>0.91</v>
      </c>
      <c r="W1355" t="n">
        <v>0.06</v>
      </c>
      <c r="X1355" t="n">
        <v>0.05</v>
      </c>
      <c r="Y1355" t="n">
        <v>1</v>
      </c>
      <c r="Z1355" t="n">
        <v>10</v>
      </c>
    </row>
    <row r="1356">
      <c r="A1356" t="n">
        <v>42</v>
      </c>
      <c r="B1356" t="n">
        <v>95</v>
      </c>
      <c r="C1356" t="inlineStr">
        <is>
          <t xml:space="preserve">CONCLUIDO	</t>
        </is>
      </c>
      <c r="D1356" t="n">
        <v>14.9155</v>
      </c>
      <c r="E1356" t="n">
        <v>6.7</v>
      </c>
      <c r="F1356" t="n">
        <v>4.09</v>
      </c>
      <c r="G1356" t="n">
        <v>61.3</v>
      </c>
      <c r="H1356" t="n">
        <v>1.01</v>
      </c>
      <c r="I1356" t="n">
        <v>4</v>
      </c>
      <c r="J1356" t="n">
        <v>201.88</v>
      </c>
      <c r="K1356" t="n">
        <v>53.44</v>
      </c>
      <c r="L1356" t="n">
        <v>11.5</v>
      </c>
      <c r="M1356" t="n">
        <v>2</v>
      </c>
      <c r="N1356" t="n">
        <v>41.95</v>
      </c>
      <c r="O1356" t="n">
        <v>25133.09</v>
      </c>
      <c r="P1356" t="n">
        <v>45.86</v>
      </c>
      <c r="Q1356" t="n">
        <v>203.56</v>
      </c>
      <c r="R1356" t="n">
        <v>15.48</v>
      </c>
      <c r="S1356" t="n">
        <v>13.05</v>
      </c>
      <c r="T1356" t="n">
        <v>922.9400000000001</v>
      </c>
      <c r="U1356" t="n">
        <v>0.84</v>
      </c>
      <c r="V1356" t="n">
        <v>0.91</v>
      </c>
      <c r="W1356" t="n">
        <v>0.06</v>
      </c>
      <c r="X1356" t="n">
        <v>0.05</v>
      </c>
      <c r="Y1356" t="n">
        <v>1</v>
      </c>
      <c r="Z1356" t="n">
        <v>10</v>
      </c>
    </row>
    <row r="1357">
      <c r="A1357" t="n">
        <v>43</v>
      </c>
      <c r="B1357" t="n">
        <v>95</v>
      </c>
      <c r="C1357" t="inlineStr">
        <is>
          <t xml:space="preserve">CONCLUIDO	</t>
        </is>
      </c>
      <c r="D1357" t="n">
        <v>14.8859</v>
      </c>
      <c r="E1357" t="n">
        <v>6.72</v>
      </c>
      <c r="F1357" t="n">
        <v>4.1</v>
      </c>
      <c r="G1357" t="n">
        <v>61.5</v>
      </c>
      <c r="H1357" t="n">
        <v>1.03</v>
      </c>
      <c r="I1357" t="n">
        <v>4</v>
      </c>
      <c r="J1357" t="n">
        <v>202.28</v>
      </c>
      <c r="K1357" t="n">
        <v>53.44</v>
      </c>
      <c r="L1357" t="n">
        <v>11.75</v>
      </c>
      <c r="M1357" t="n">
        <v>2</v>
      </c>
      <c r="N1357" t="n">
        <v>42.09</v>
      </c>
      <c r="O1357" t="n">
        <v>25181.64</v>
      </c>
      <c r="P1357" t="n">
        <v>45.91</v>
      </c>
      <c r="Q1357" t="n">
        <v>203.56</v>
      </c>
      <c r="R1357" t="n">
        <v>15.9</v>
      </c>
      <c r="S1357" t="n">
        <v>13.05</v>
      </c>
      <c r="T1357" t="n">
        <v>1136.02</v>
      </c>
      <c r="U1357" t="n">
        <v>0.82</v>
      </c>
      <c r="V1357" t="n">
        <v>0.91</v>
      </c>
      <c r="W1357" t="n">
        <v>0.06</v>
      </c>
      <c r="X1357" t="n">
        <v>0.06</v>
      </c>
      <c r="Y1357" t="n">
        <v>1</v>
      </c>
      <c r="Z1357" t="n">
        <v>10</v>
      </c>
    </row>
    <row r="1358">
      <c r="A1358" t="n">
        <v>44</v>
      </c>
      <c r="B1358" t="n">
        <v>95</v>
      </c>
      <c r="C1358" t="inlineStr">
        <is>
          <t xml:space="preserve">CONCLUIDO	</t>
        </is>
      </c>
      <c r="D1358" t="n">
        <v>14.8896</v>
      </c>
      <c r="E1358" t="n">
        <v>6.72</v>
      </c>
      <c r="F1358" t="n">
        <v>4.1</v>
      </c>
      <c r="G1358" t="n">
        <v>61.48</v>
      </c>
      <c r="H1358" t="n">
        <v>1.05</v>
      </c>
      <c r="I1358" t="n">
        <v>4</v>
      </c>
      <c r="J1358" t="n">
        <v>202.67</v>
      </c>
      <c r="K1358" t="n">
        <v>53.44</v>
      </c>
      <c r="L1358" t="n">
        <v>12</v>
      </c>
      <c r="M1358" t="n">
        <v>2</v>
      </c>
      <c r="N1358" t="n">
        <v>42.24</v>
      </c>
      <c r="O1358" t="n">
        <v>25230.25</v>
      </c>
      <c r="P1358" t="n">
        <v>45.67</v>
      </c>
      <c r="Q1358" t="n">
        <v>203.56</v>
      </c>
      <c r="R1358" t="n">
        <v>15.82</v>
      </c>
      <c r="S1358" t="n">
        <v>13.05</v>
      </c>
      <c r="T1358" t="n">
        <v>1097.32</v>
      </c>
      <c r="U1358" t="n">
        <v>0.82</v>
      </c>
      <c r="V1358" t="n">
        <v>0.91</v>
      </c>
      <c r="W1358" t="n">
        <v>0.06</v>
      </c>
      <c r="X1358" t="n">
        <v>0.06</v>
      </c>
      <c r="Y1358" t="n">
        <v>1</v>
      </c>
      <c r="Z1358" t="n">
        <v>10</v>
      </c>
    </row>
    <row r="1359">
      <c r="A1359" t="n">
        <v>45</v>
      </c>
      <c r="B1359" t="n">
        <v>95</v>
      </c>
      <c r="C1359" t="inlineStr">
        <is>
          <t xml:space="preserve">CONCLUIDO	</t>
        </is>
      </c>
      <c r="D1359" t="n">
        <v>14.8871</v>
      </c>
      <c r="E1359" t="n">
        <v>6.72</v>
      </c>
      <c r="F1359" t="n">
        <v>4.1</v>
      </c>
      <c r="G1359" t="n">
        <v>61.5</v>
      </c>
      <c r="H1359" t="n">
        <v>1.07</v>
      </c>
      <c r="I1359" t="n">
        <v>4</v>
      </c>
      <c r="J1359" t="n">
        <v>203.07</v>
      </c>
      <c r="K1359" t="n">
        <v>53.44</v>
      </c>
      <c r="L1359" t="n">
        <v>12.25</v>
      </c>
      <c r="M1359" t="n">
        <v>2</v>
      </c>
      <c r="N1359" t="n">
        <v>42.38</v>
      </c>
      <c r="O1359" t="n">
        <v>25279.03</v>
      </c>
      <c r="P1359" t="n">
        <v>45.5</v>
      </c>
      <c r="Q1359" t="n">
        <v>203.56</v>
      </c>
      <c r="R1359" t="n">
        <v>15.9</v>
      </c>
      <c r="S1359" t="n">
        <v>13.05</v>
      </c>
      <c r="T1359" t="n">
        <v>1134.31</v>
      </c>
      <c r="U1359" t="n">
        <v>0.82</v>
      </c>
      <c r="V1359" t="n">
        <v>0.91</v>
      </c>
      <c r="W1359" t="n">
        <v>0.06</v>
      </c>
      <c r="X1359" t="n">
        <v>0.06</v>
      </c>
      <c r="Y1359" t="n">
        <v>1</v>
      </c>
      <c r="Z1359" t="n">
        <v>10</v>
      </c>
    </row>
    <row r="1360">
      <c r="A1360" t="n">
        <v>46</v>
      </c>
      <c r="B1360" t="n">
        <v>95</v>
      </c>
      <c r="C1360" t="inlineStr">
        <is>
          <t xml:space="preserve">CONCLUIDO	</t>
        </is>
      </c>
      <c r="D1360" t="n">
        <v>14.892</v>
      </c>
      <c r="E1360" t="n">
        <v>6.72</v>
      </c>
      <c r="F1360" t="n">
        <v>4.1</v>
      </c>
      <c r="G1360" t="n">
        <v>61.46</v>
      </c>
      <c r="H1360" t="n">
        <v>1.09</v>
      </c>
      <c r="I1360" t="n">
        <v>4</v>
      </c>
      <c r="J1360" t="n">
        <v>203.46</v>
      </c>
      <c r="K1360" t="n">
        <v>53.44</v>
      </c>
      <c r="L1360" t="n">
        <v>12.5</v>
      </c>
      <c r="M1360" t="n">
        <v>2</v>
      </c>
      <c r="N1360" t="n">
        <v>42.53</v>
      </c>
      <c r="O1360" t="n">
        <v>25327.74</v>
      </c>
      <c r="P1360" t="n">
        <v>45.35</v>
      </c>
      <c r="Q1360" t="n">
        <v>203.56</v>
      </c>
      <c r="R1360" t="n">
        <v>15.76</v>
      </c>
      <c r="S1360" t="n">
        <v>13.05</v>
      </c>
      <c r="T1360" t="n">
        <v>1062.57</v>
      </c>
      <c r="U1360" t="n">
        <v>0.83</v>
      </c>
      <c r="V1360" t="n">
        <v>0.91</v>
      </c>
      <c r="W1360" t="n">
        <v>0.06</v>
      </c>
      <c r="X1360" t="n">
        <v>0.06</v>
      </c>
      <c r="Y1360" t="n">
        <v>1</v>
      </c>
      <c r="Z1360" t="n">
        <v>10</v>
      </c>
    </row>
    <row r="1361">
      <c r="A1361" t="n">
        <v>47</v>
      </c>
      <c r="B1361" t="n">
        <v>95</v>
      </c>
      <c r="C1361" t="inlineStr">
        <is>
          <t xml:space="preserve">CONCLUIDO	</t>
        </is>
      </c>
      <c r="D1361" t="n">
        <v>14.9149</v>
      </c>
      <c r="E1361" t="n">
        <v>6.7</v>
      </c>
      <c r="F1361" t="n">
        <v>4.09</v>
      </c>
      <c r="G1361" t="n">
        <v>61.31</v>
      </c>
      <c r="H1361" t="n">
        <v>1.11</v>
      </c>
      <c r="I1361" t="n">
        <v>4</v>
      </c>
      <c r="J1361" t="n">
        <v>203.86</v>
      </c>
      <c r="K1361" t="n">
        <v>53.44</v>
      </c>
      <c r="L1361" t="n">
        <v>12.75</v>
      </c>
      <c r="M1361" t="n">
        <v>2</v>
      </c>
      <c r="N1361" t="n">
        <v>42.67</v>
      </c>
      <c r="O1361" t="n">
        <v>25376.49</v>
      </c>
      <c r="P1361" t="n">
        <v>44.91</v>
      </c>
      <c r="Q1361" t="n">
        <v>203.56</v>
      </c>
      <c r="R1361" t="n">
        <v>15.47</v>
      </c>
      <c r="S1361" t="n">
        <v>13.05</v>
      </c>
      <c r="T1361" t="n">
        <v>919.33</v>
      </c>
      <c r="U1361" t="n">
        <v>0.84</v>
      </c>
      <c r="V1361" t="n">
        <v>0.91</v>
      </c>
      <c r="W1361" t="n">
        <v>0.06</v>
      </c>
      <c r="X1361" t="n">
        <v>0.05</v>
      </c>
      <c r="Y1361" t="n">
        <v>1</v>
      </c>
      <c r="Z1361" t="n">
        <v>10</v>
      </c>
    </row>
    <row r="1362">
      <c r="A1362" t="n">
        <v>48</v>
      </c>
      <c r="B1362" t="n">
        <v>95</v>
      </c>
      <c r="C1362" t="inlineStr">
        <is>
          <t xml:space="preserve">CONCLUIDO	</t>
        </is>
      </c>
      <c r="D1362" t="n">
        <v>14.8951</v>
      </c>
      <c r="E1362" t="n">
        <v>6.71</v>
      </c>
      <c r="F1362" t="n">
        <v>4.1</v>
      </c>
      <c r="G1362" t="n">
        <v>61.44</v>
      </c>
      <c r="H1362" t="n">
        <v>1.13</v>
      </c>
      <c r="I1362" t="n">
        <v>4</v>
      </c>
      <c r="J1362" t="n">
        <v>204.25</v>
      </c>
      <c r="K1362" t="n">
        <v>53.44</v>
      </c>
      <c r="L1362" t="n">
        <v>13</v>
      </c>
      <c r="M1362" t="n">
        <v>2</v>
      </c>
      <c r="N1362" t="n">
        <v>42.82</v>
      </c>
      <c r="O1362" t="n">
        <v>25425.3</v>
      </c>
      <c r="P1362" t="n">
        <v>44.87</v>
      </c>
      <c r="Q1362" t="n">
        <v>203.62</v>
      </c>
      <c r="R1362" t="n">
        <v>15.78</v>
      </c>
      <c r="S1362" t="n">
        <v>13.05</v>
      </c>
      <c r="T1362" t="n">
        <v>1073.86</v>
      </c>
      <c r="U1362" t="n">
        <v>0.83</v>
      </c>
      <c r="V1362" t="n">
        <v>0.91</v>
      </c>
      <c r="W1362" t="n">
        <v>0.06</v>
      </c>
      <c r="X1362" t="n">
        <v>0.06</v>
      </c>
      <c r="Y1362" t="n">
        <v>1</v>
      </c>
      <c r="Z1362" t="n">
        <v>10</v>
      </c>
    </row>
    <row r="1363">
      <c r="A1363" t="n">
        <v>49</v>
      </c>
      <c r="B1363" t="n">
        <v>95</v>
      </c>
      <c r="C1363" t="inlineStr">
        <is>
          <t xml:space="preserve">CONCLUIDO	</t>
        </is>
      </c>
      <c r="D1363" t="n">
        <v>14.8766</v>
      </c>
      <c r="E1363" t="n">
        <v>6.72</v>
      </c>
      <c r="F1363" t="n">
        <v>4.1</v>
      </c>
      <c r="G1363" t="n">
        <v>61.57</v>
      </c>
      <c r="H1363" t="n">
        <v>1.15</v>
      </c>
      <c r="I1363" t="n">
        <v>4</v>
      </c>
      <c r="J1363" t="n">
        <v>204.65</v>
      </c>
      <c r="K1363" t="n">
        <v>53.44</v>
      </c>
      <c r="L1363" t="n">
        <v>13.25</v>
      </c>
      <c r="M1363" t="n">
        <v>2</v>
      </c>
      <c r="N1363" t="n">
        <v>42.96</v>
      </c>
      <c r="O1363" t="n">
        <v>25474.16</v>
      </c>
      <c r="P1363" t="n">
        <v>44.78</v>
      </c>
      <c r="Q1363" t="n">
        <v>203.56</v>
      </c>
      <c r="R1363" t="n">
        <v>16.04</v>
      </c>
      <c r="S1363" t="n">
        <v>13.05</v>
      </c>
      <c r="T1363" t="n">
        <v>1207.45</v>
      </c>
      <c r="U1363" t="n">
        <v>0.8100000000000001</v>
      </c>
      <c r="V1363" t="n">
        <v>0.91</v>
      </c>
      <c r="W1363" t="n">
        <v>0.06</v>
      </c>
      <c r="X1363" t="n">
        <v>0.06</v>
      </c>
      <c r="Y1363" t="n">
        <v>1</v>
      </c>
      <c r="Z1363" t="n">
        <v>10</v>
      </c>
    </row>
    <row r="1364">
      <c r="A1364" t="n">
        <v>50</v>
      </c>
      <c r="B1364" t="n">
        <v>95</v>
      </c>
      <c r="C1364" t="inlineStr">
        <is>
          <t xml:space="preserve">CONCLUIDO	</t>
        </is>
      </c>
      <c r="D1364" t="n">
        <v>14.8803</v>
      </c>
      <c r="E1364" t="n">
        <v>6.72</v>
      </c>
      <c r="F1364" t="n">
        <v>4.1</v>
      </c>
      <c r="G1364" t="n">
        <v>61.54</v>
      </c>
      <c r="H1364" t="n">
        <v>1.17</v>
      </c>
      <c r="I1364" t="n">
        <v>4</v>
      </c>
      <c r="J1364" t="n">
        <v>205.05</v>
      </c>
      <c r="K1364" t="n">
        <v>53.44</v>
      </c>
      <c r="L1364" t="n">
        <v>13.5</v>
      </c>
      <c r="M1364" t="n">
        <v>2</v>
      </c>
      <c r="N1364" t="n">
        <v>43.11</v>
      </c>
      <c r="O1364" t="n">
        <v>25523.06</v>
      </c>
      <c r="P1364" t="n">
        <v>44.27</v>
      </c>
      <c r="Q1364" t="n">
        <v>203.56</v>
      </c>
      <c r="R1364" t="n">
        <v>15.99</v>
      </c>
      <c r="S1364" t="n">
        <v>13.05</v>
      </c>
      <c r="T1364" t="n">
        <v>1180.8</v>
      </c>
      <c r="U1364" t="n">
        <v>0.82</v>
      </c>
      <c r="V1364" t="n">
        <v>0.91</v>
      </c>
      <c r="W1364" t="n">
        <v>0.06</v>
      </c>
      <c r="X1364" t="n">
        <v>0.06</v>
      </c>
      <c r="Y1364" t="n">
        <v>1</v>
      </c>
      <c r="Z1364" t="n">
        <v>10</v>
      </c>
    </row>
    <row r="1365">
      <c r="A1365" t="n">
        <v>51</v>
      </c>
      <c r="B1365" t="n">
        <v>95</v>
      </c>
      <c r="C1365" t="inlineStr">
        <is>
          <t xml:space="preserve">CONCLUIDO	</t>
        </is>
      </c>
      <c r="D1365" t="n">
        <v>14.8791</v>
      </c>
      <c r="E1365" t="n">
        <v>6.72</v>
      </c>
      <c r="F1365" t="n">
        <v>4.1</v>
      </c>
      <c r="G1365" t="n">
        <v>61.55</v>
      </c>
      <c r="H1365" t="n">
        <v>1.19</v>
      </c>
      <c r="I1365" t="n">
        <v>4</v>
      </c>
      <c r="J1365" t="n">
        <v>205.44</v>
      </c>
      <c r="K1365" t="n">
        <v>53.44</v>
      </c>
      <c r="L1365" t="n">
        <v>13.75</v>
      </c>
      <c r="M1365" t="n">
        <v>2</v>
      </c>
      <c r="N1365" t="n">
        <v>43.26</v>
      </c>
      <c r="O1365" t="n">
        <v>25572.02</v>
      </c>
      <c r="P1365" t="n">
        <v>43.82</v>
      </c>
      <c r="Q1365" t="n">
        <v>203.56</v>
      </c>
      <c r="R1365" t="n">
        <v>16.01</v>
      </c>
      <c r="S1365" t="n">
        <v>13.05</v>
      </c>
      <c r="T1365" t="n">
        <v>1188.49</v>
      </c>
      <c r="U1365" t="n">
        <v>0.82</v>
      </c>
      <c r="V1365" t="n">
        <v>0.91</v>
      </c>
      <c r="W1365" t="n">
        <v>0.06</v>
      </c>
      <c r="X1365" t="n">
        <v>0.06</v>
      </c>
      <c r="Y1365" t="n">
        <v>1</v>
      </c>
      <c r="Z1365" t="n">
        <v>10</v>
      </c>
    </row>
    <row r="1366">
      <c r="A1366" t="n">
        <v>52</v>
      </c>
      <c r="B1366" t="n">
        <v>95</v>
      </c>
      <c r="C1366" t="inlineStr">
        <is>
          <t xml:space="preserve">CONCLUIDO	</t>
        </is>
      </c>
      <c r="D1366" t="n">
        <v>14.892</v>
      </c>
      <c r="E1366" t="n">
        <v>6.72</v>
      </c>
      <c r="F1366" t="n">
        <v>4.1</v>
      </c>
      <c r="G1366" t="n">
        <v>61.46</v>
      </c>
      <c r="H1366" t="n">
        <v>1.21</v>
      </c>
      <c r="I1366" t="n">
        <v>4</v>
      </c>
      <c r="J1366" t="n">
        <v>205.84</v>
      </c>
      <c r="K1366" t="n">
        <v>53.44</v>
      </c>
      <c r="L1366" t="n">
        <v>14</v>
      </c>
      <c r="M1366" t="n">
        <v>1</v>
      </c>
      <c r="N1366" t="n">
        <v>43.4</v>
      </c>
      <c r="O1366" t="n">
        <v>25621.03</v>
      </c>
      <c r="P1366" t="n">
        <v>43.37</v>
      </c>
      <c r="Q1366" t="n">
        <v>203.56</v>
      </c>
      <c r="R1366" t="n">
        <v>15.71</v>
      </c>
      <c r="S1366" t="n">
        <v>13.05</v>
      </c>
      <c r="T1366" t="n">
        <v>1040.49</v>
      </c>
      <c r="U1366" t="n">
        <v>0.83</v>
      </c>
      <c r="V1366" t="n">
        <v>0.91</v>
      </c>
      <c r="W1366" t="n">
        <v>0.06</v>
      </c>
      <c r="X1366" t="n">
        <v>0.06</v>
      </c>
      <c r="Y1366" t="n">
        <v>1</v>
      </c>
      <c r="Z1366" t="n">
        <v>10</v>
      </c>
    </row>
    <row r="1367">
      <c r="A1367" t="n">
        <v>53</v>
      </c>
      <c r="B1367" t="n">
        <v>95</v>
      </c>
      <c r="C1367" t="inlineStr">
        <is>
          <t xml:space="preserve">CONCLUIDO	</t>
        </is>
      </c>
      <c r="D1367" t="n">
        <v>14.892</v>
      </c>
      <c r="E1367" t="n">
        <v>6.72</v>
      </c>
      <c r="F1367" t="n">
        <v>4.1</v>
      </c>
      <c r="G1367" t="n">
        <v>61.46</v>
      </c>
      <c r="H1367" t="n">
        <v>1.23</v>
      </c>
      <c r="I1367" t="n">
        <v>4</v>
      </c>
      <c r="J1367" t="n">
        <v>206.24</v>
      </c>
      <c r="K1367" t="n">
        <v>53.44</v>
      </c>
      <c r="L1367" t="n">
        <v>14.25</v>
      </c>
      <c r="M1367" t="n">
        <v>0</v>
      </c>
      <c r="N1367" t="n">
        <v>43.55</v>
      </c>
      <c r="O1367" t="n">
        <v>25670.09</v>
      </c>
      <c r="P1367" t="n">
        <v>43.29</v>
      </c>
      <c r="Q1367" t="n">
        <v>203.56</v>
      </c>
      <c r="R1367" t="n">
        <v>15.65</v>
      </c>
      <c r="S1367" t="n">
        <v>13.05</v>
      </c>
      <c r="T1367" t="n">
        <v>1011.28</v>
      </c>
      <c r="U1367" t="n">
        <v>0.83</v>
      </c>
      <c r="V1367" t="n">
        <v>0.91</v>
      </c>
      <c r="W1367" t="n">
        <v>0.06</v>
      </c>
      <c r="X1367" t="n">
        <v>0.06</v>
      </c>
      <c r="Y1367" t="n">
        <v>1</v>
      </c>
      <c r="Z1367" t="n">
        <v>10</v>
      </c>
    </row>
    <row r="1368">
      <c r="A1368" t="n">
        <v>0</v>
      </c>
      <c r="B1368" t="n">
        <v>55</v>
      </c>
      <c r="C1368" t="inlineStr">
        <is>
          <t xml:space="preserve">CONCLUIDO	</t>
        </is>
      </c>
      <c r="D1368" t="n">
        <v>13.1565</v>
      </c>
      <c r="E1368" t="n">
        <v>7.6</v>
      </c>
      <c r="F1368" t="n">
        <v>4.7</v>
      </c>
      <c r="G1368" t="n">
        <v>8.300000000000001</v>
      </c>
      <c r="H1368" t="n">
        <v>0.15</v>
      </c>
      <c r="I1368" t="n">
        <v>34</v>
      </c>
      <c r="J1368" t="n">
        <v>116.05</v>
      </c>
      <c r="K1368" t="n">
        <v>43.4</v>
      </c>
      <c r="L1368" t="n">
        <v>1</v>
      </c>
      <c r="M1368" t="n">
        <v>32</v>
      </c>
      <c r="N1368" t="n">
        <v>16.65</v>
      </c>
      <c r="O1368" t="n">
        <v>14546.17</v>
      </c>
      <c r="P1368" t="n">
        <v>45.68</v>
      </c>
      <c r="Q1368" t="n">
        <v>203.58</v>
      </c>
      <c r="R1368" t="n">
        <v>34.77</v>
      </c>
      <c r="S1368" t="n">
        <v>13.05</v>
      </c>
      <c r="T1368" t="n">
        <v>10418.32</v>
      </c>
      <c r="U1368" t="n">
        <v>0.38</v>
      </c>
      <c r="V1368" t="n">
        <v>0.79</v>
      </c>
      <c r="W1368" t="n">
        <v>0.11</v>
      </c>
      <c r="X1368" t="n">
        <v>0.66</v>
      </c>
      <c r="Y1368" t="n">
        <v>1</v>
      </c>
      <c r="Z1368" t="n">
        <v>10</v>
      </c>
    </row>
    <row r="1369">
      <c r="A1369" t="n">
        <v>1</v>
      </c>
      <c r="B1369" t="n">
        <v>55</v>
      </c>
      <c r="C1369" t="inlineStr">
        <is>
          <t xml:space="preserve">CONCLUIDO	</t>
        </is>
      </c>
      <c r="D1369" t="n">
        <v>13.7117</v>
      </c>
      <c r="E1369" t="n">
        <v>7.29</v>
      </c>
      <c r="F1369" t="n">
        <v>4.56</v>
      </c>
      <c r="G1369" t="n">
        <v>10.14</v>
      </c>
      <c r="H1369" t="n">
        <v>0.19</v>
      </c>
      <c r="I1369" t="n">
        <v>27</v>
      </c>
      <c r="J1369" t="n">
        <v>116.37</v>
      </c>
      <c r="K1369" t="n">
        <v>43.4</v>
      </c>
      <c r="L1369" t="n">
        <v>1.25</v>
      </c>
      <c r="M1369" t="n">
        <v>25</v>
      </c>
      <c r="N1369" t="n">
        <v>16.72</v>
      </c>
      <c r="O1369" t="n">
        <v>14585.96</v>
      </c>
      <c r="P1369" t="n">
        <v>43.95</v>
      </c>
      <c r="Q1369" t="n">
        <v>203.59</v>
      </c>
      <c r="R1369" t="n">
        <v>30.36</v>
      </c>
      <c r="S1369" t="n">
        <v>13.05</v>
      </c>
      <c r="T1369" t="n">
        <v>8251.82</v>
      </c>
      <c r="U1369" t="n">
        <v>0.43</v>
      </c>
      <c r="V1369" t="n">
        <v>0.82</v>
      </c>
      <c r="W1369" t="n">
        <v>0.1</v>
      </c>
      <c r="X1369" t="n">
        <v>0.52</v>
      </c>
      <c r="Y1369" t="n">
        <v>1</v>
      </c>
      <c r="Z1369" t="n">
        <v>10</v>
      </c>
    </row>
    <row r="1370">
      <c r="A1370" t="n">
        <v>2</v>
      </c>
      <c r="B1370" t="n">
        <v>55</v>
      </c>
      <c r="C1370" t="inlineStr">
        <is>
          <t xml:space="preserve">CONCLUIDO	</t>
        </is>
      </c>
      <c r="D1370" t="n">
        <v>14.1521</v>
      </c>
      <c r="E1370" t="n">
        <v>7.07</v>
      </c>
      <c r="F1370" t="n">
        <v>4.46</v>
      </c>
      <c r="G1370" t="n">
        <v>12.15</v>
      </c>
      <c r="H1370" t="n">
        <v>0.23</v>
      </c>
      <c r="I1370" t="n">
        <v>22</v>
      </c>
      <c r="J1370" t="n">
        <v>116.69</v>
      </c>
      <c r="K1370" t="n">
        <v>43.4</v>
      </c>
      <c r="L1370" t="n">
        <v>1.5</v>
      </c>
      <c r="M1370" t="n">
        <v>20</v>
      </c>
      <c r="N1370" t="n">
        <v>16.79</v>
      </c>
      <c r="O1370" t="n">
        <v>14625.77</v>
      </c>
      <c r="P1370" t="n">
        <v>42.56</v>
      </c>
      <c r="Q1370" t="n">
        <v>203.56</v>
      </c>
      <c r="R1370" t="n">
        <v>26.89</v>
      </c>
      <c r="S1370" t="n">
        <v>13.05</v>
      </c>
      <c r="T1370" t="n">
        <v>6539.39</v>
      </c>
      <c r="U1370" t="n">
        <v>0.49</v>
      </c>
      <c r="V1370" t="n">
        <v>0.84</v>
      </c>
      <c r="W1370" t="n">
        <v>0.09</v>
      </c>
      <c r="X1370" t="n">
        <v>0.42</v>
      </c>
      <c r="Y1370" t="n">
        <v>1</v>
      </c>
      <c r="Z1370" t="n">
        <v>10</v>
      </c>
    </row>
    <row r="1371">
      <c r="A1371" t="n">
        <v>3</v>
      </c>
      <c r="B1371" t="n">
        <v>55</v>
      </c>
      <c r="C1371" t="inlineStr">
        <is>
          <t xml:space="preserve">CONCLUIDO	</t>
        </is>
      </c>
      <c r="D1371" t="n">
        <v>14.559</v>
      </c>
      <c r="E1371" t="n">
        <v>6.87</v>
      </c>
      <c r="F1371" t="n">
        <v>4.35</v>
      </c>
      <c r="G1371" t="n">
        <v>14.51</v>
      </c>
      <c r="H1371" t="n">
        <v>0.26</v>
      </c>
      <c r="I1371" t="n">
        <v>18</v>
      </c>
      <c r="J1371" t="n">
        <v>117.01</v>
      </c>
      <c r="K1371" t="n">
        <v>43.4</v>
      </c>
      <c r="L1371" t="n">
        <v>1.75</v>
      </c>
      <c r="M1371" t="n">
        <v>16</v>
      </c>
      <c r="N1371" t="n">
        <v>16.86</v>
      </c>
      <c r="O1371" t="n">
        <v>14665.62</v>
      </c>
      <c r="P1371" t="n">
        <v>41.15</v>
      </c>
      <c r="Q1371" t="n">
        <v>203.57</v>
      </c>
      <c r="R1371" t="n">
        <v>24.02</v>
      </c>
      <c r="S1371" t="n">
        <v>13.05</v>
      </c>
      <c r="T1371" t="n">
        <v>5127.06</v>
      </c>
      <c r="U1371" t="n">
        <v>0.54</v>
      </c>
      <c r="V1371" t="n">
        <v>0.86</v>
      </c>
      <c r="W1371" t="n">
        <v>0.07000000000000001</v>
      </c>
      <c r="X1371" t="n">
        <v>0.31</v>
      </c>
      <c r="Y1371" t="n">
        <v>1</v>
      </c>
      <c r="Z1371" t="n">
        <v>10</v>
      </c>
    </row>
    <row r="1372">
      <c r="A1372" t="n">
        <v>4</v>
      </c>
      <c r="B1372" t="n">
        <v>55</v>
      </c>
      <c r="C1372" t="inlineStr">
        <is>
          <t xml:space="preserve">CONCLUIDO	</t>
        </is>
      </c>
      <c r="D1372" t="n">
        <v>14.6711</v>
      </c>
      <c r="E1372" t="n">
        <v>6.82</v>
      </c>
      <c r="F1372" t="n">
        <v>4.35</v>
      </c>
      <c r="G1372" t="n">
        <v>16.31</v>
      </c>
      <c r="H1372" t="n">
        <v>0.3</v>
      </c>
      <c r="I1372" t="n">
        <v>16</v>
      </c>
      <c r="J1372" t="n">
        <v>117.34</v>
      </c>
      <c r="K1372" t="n">
        <v>43.4</v>
      </c>
      <c r="L1372" t="n">
        <v>2</v>
      </c>
      <c r="M1372" t="n">
        <v>14</v>
      </c>
      <c r="N1372" t="n">
        <v>16.94</v>
      </c>
      <c r="O1372" t="n">
        <v>14705.49</v>
      </c>
      <c r="P1372" t="n">
        <v>40.75</v>
      </c>
      <c r="Q1372" t="n">
        <v>203.57</v>
      </c>
      <c r="R1372" t="n">
        <v>23.68</v>
      </c>
      <c r="S1372" t="n">
        <v>13.05</v>
      </c>
      <c r="T1372" t="n">
        <v>4966.64</v>
      </c>
      <c r="U1372" t="n">
        <v>0.55</v>
      </c>
      <c r="V1372" t="n">
        <v>0.86</v>
      </c>
      <c r="W1372" t="n">
        <v>0.08</v>
      </c>
      <c r="X1372" t="n">
        <v>0.31</v>
      </c>
      <c r="Y1372" t="n">
        <v>1</v>
      </c>
      <c r="Z1372" t="n">
        <v>10</v>
      </c>
    </row>
    <row r="1373">
      <c r="A1373" t="n">
        <v>5</v>
      </c>
      <c r="B1373" t="n">
        <v>55</v>
      </c>
      <c r="C1373" t="inlineStr">
        <is>
          <t xml:space="preserve">CONCLUIDO	</t>
        </is>
      </c>
      <c r="D1373" t="n">
        <v>14.8754</v>
      </c>
      <c r="E1373" t="n">
        <v>6.72</v>
      </c>
      <c r="F1373" t="n">
        <v>4.3</v>
      </c>
      <c r="G1373" t="n">
        <v>18.45</v>
      </c>
      <c r="H1373" t="n">
        <v>0.34</v>
      </c>
      <c r="I1373" t="n">
        <v>14</v>
      </c>
      <c r="J1373" t="n">
        <v>117.66</v>
      </c>
      <c r="K1373" t="n">
        <v>43.4</v>
      </c>
      <c r="L1373" t="n">
        <v>2.25</v>
      </c>
      <c r="M1373" t="n">
        <v>12</v>
      </c>
      <c r="N1373" t="n">
        <v>17.01</v>
      </c>
      <c r="O1373" t="n">
        <v>14745.39</v>
      </c>
      <c r="P1373" t="n">
        <v>39.95</v>
      </c>
      <c r="Q1373" t="n">
        <v>203.56</v>
      </c>
      <c r="R1373" t="n">
        <v>22.34</v>
      </c>
      <c r="S1373" t="n">
        <v>13.05</v>
      </c>
      <c r="T1373" t="n">
        <v>4303.65</v>
      </c>
      <c r="U1373" t="n">
        <v>0.58</v>
      </c>
      <c r="V1373" t="n">
        <v>0.87</v>
      </c>
      <c r="W1373" t="n">
        <v>0.07000000000000001</v>
      </c>
      <c r="X1373" t="n">
        <v>0.26</v>
      </c>
      <c r="Y1373" t="n">
        <v>1</v>
      </c>
      <c r="Z1373" t="n">
        <v>10</v>
      </c>
    </row>
    <row r="1374">
      <c r="A1374" t="n">
        <v>6</v>
      </c>
      <c r="B1374" t="n">
        <v>55</v>
      </c>
      <c r="C1374" t="inlineStr">
        <is>
          <t xml:space="preserve">CONCLUIDO	</t>
        </is>
      </c>
      <c r="D1374" t="n">
        <v>14.9732</v>
      </c>
      <c r="E1374" t="n">
        <v>6.68</v>
      </c>
      <c r="F1374" t="n">
        <v>4.28</v>
      </c>
      <c r="G1374" t="n">
        <v>19.77</v>
      </c>
      <c r="H1374" t="n">
        <v>0.37</v>
      </c>
      <c r="I1374" t="n">
        <v>13</v>
      </c>
      <c r="J1374" t="n">
        <v>117.98</v>
      </c>
      <c r="K1374" t="n">
        <v>43.4</v>
      </c>
      <c r="L1374" t="n">
        <v>2.5</v>
      </c>
      <c r="M1374" t="n">
        <v>11</v>
      </c>
      <c r="N1374" t="n">
        <v>17.08</v>
      </c>
      <c r="O1374" t="n">
        <v>14785.31</v>
      </c>
      <c r="P1374" t="n">
        <v>39.43</v>
      </c>
      <c r="Q1374" t="n">
        <v>203.58</v>
      </c>
      <c r="R1374" t="n">
        <v>21.56</v>
      </c>
      <c r="S1374" t="n">
        <v>13.05</v>
      </c>
      <c r="T1374" t="n">
        <v>3921.47</v>
      </c>
      <c r="U1374" t="n">
        <v>0.61</v>
      </c>
      <c r="V1374" t="n">
        <v>0.87</v>
      </c>
      <c r="W1374" t="n">
        <v>0.08</v>
      </c>
      <c r="X1374" t="n">
        <v>0.24</v>
      </c>
      <c r="Y1374" t="n">
        <v>1</v>
      </c>
      <c r="Z1374" t="n">
        <v>10</v>
      </c>
    </row>
    <row r="1375">
      <c r="A1375" t="n">
        <v>7</v>
      </c>
      <c r="B1375" t="n">
        <v>55</v>
      </c>
      <c r="C1375" t="inlineStr">
        <is>
          <t xml:space="preserve">CONCLUIDO	</t>
        </is>
      </c>
      <c r="D1375" t="n">
        <v>15.0722</v>
      </c>
      <c r="E1375" t="n">
        <v>6.63</v>
      </c>
      <c r="F1375" t="n">
        <v>4.26</v>
      </c>
      <c r="G1375" t="n">
        <v>21.32</v>
      </c>
      <c r="H1375" t="n">
        <v>0.41</v>
      </c>
      <c r="I1375" t="n">
        <v>12</v>
      </c>
      <c r="J1375" t="n">
        <v>118.31</v>
      </c>
      <c r="K1375" t="n">
        <v>43.4</v>
      </c>
      <c r="L1375" t="n">
        <v>2.75</v>
      </c>
      <c r="M1375" t="n">
        <v>10</v>
      </c>
      <c r="N1375" t="n">
        <v>17.16</v>
      </c>
      <c r="O1375" t="n">
        <v>14825.26</v>
      </c>
      <c r="P1375" t="n">
        <v>38.87</v>
      </c>
      <c r="Q1375" t="n">
        <v>203.56</v>
      </c>
      <c r="R1375" t="n">
        <v>20.98</v>
      </c>
      <c r="S1375" t="n">
        <v>13.05</v>
      </c>
      <c r="T1375" t="n">
        <v>3633.97</v>
      </c>
      <c r="U1375" t="n">
        <v>0.62</v>
      </c>
      <c r="V1375" t="n">
        <v>0.88</v>
      </c>
      <c r="W1375" t="n">
        <v>0.07000000000000001</v>
      </c>
      <c r="X1375" t="n">
        <v>0.22</v>
      </c>
      <c r="Y1375" t="n">
        <v>1</v>
      </c>
      <c r="Z1375" t="n">
        <v>10</v>
      </c>
    </row>
    <row r="1376">
      <c r="A1376" t="n">
        <v>8</v>
      </c>
      <c r="B1376" t="n">
        <v>55</v>
      </c>
      <c r="C1376" t="inlineStr">
        <is>
          <t xml:space="preserve">CONCLUIDO	</t>
        </is>
      </c>
      <c r="D1376" t="n">
        <v>15.1969</v>
      </c>
      <c r="E1376" t="n">
        <v>6.58</v>
      </c>
      <c r="F1376" t="n">
        <v>4.23</v>
      </c>
      <c r="G1376" t="n">
        <v>23.09</v>
      </c>
      <c r="H1376" t="n">
        <v>0.45</v>
      </c>
      <c r="I1376" t="n">
        <v>11</v>
      </c>
      <c r="J1376" t="n">
        <v>118.63</v>
      </c>
      <c r="K1376" t="n">
        <v>43.4</v>
      </c>
      <c r="L1376" t="n">
        <v>3</v>
      </c>
      <c r="M1376" t="n">
        <v>9</v>
      </c>
      <c r="N1376" t="n">
        <v>17.23</v>
      </c>
      <c r="O1376" t="n">
        <v>14865.24</v>
      </c>
      <c r="P1376" t="n">
        <v>38.32</v>
      </c>
      <c r="Q1376" t="n">
        <v>203.56</v>
      </c>
      <c r="R1376" t="n">
        <v>19.91</v>
      </c>
      <c r="S1376" t="n">
        <v>13.05</v>
      </c>
      <c r="T1376" t="n">
        <v>3106.61</v>
      </c>
      <c r="U1376" t="n">
        <v>0.66</v>
      </c>
      <c r="V1376" t="n">
        <v>0.88</v>
      </c>
      <c r="W1376" t="n">
        <v>0.07000000000000001</v>
      </c>
      <c r="X1376" t="n">
        <v>0.19</v>
      </c>
      <c r="Y1376" t="n">
        <v>1</v>
      </c>
      <c r="Z1376" t="n">
        <v>10</v>
      </c>
    </row>
    <row r="1377">
      <c r="A1377" t="n">
        <v>9</v>
      </c>
      <c r="B1377" t="n">
        <v>55</v>
      </c>
      <c r="C1377" t="inlineStr">
        <is>
          <t xml:space="preserve">CONCLUIDO	</t>
        </is>
      </c>
      <c r="D1377" t="n">
        <v>15.2497</v>
      </c>
      <c r="E1377" t="n">
        <v>6.56</v>
      </c>
      <c r="F1377" t="n">
        <v>4.23</v>
      </c>
      <c r="G1377" t="n">
        <v>25.41</v>
      </c>
      <c r="H1377" t="n">
        <v>0.48</v>
      </c>
      <c r="I1377" t="n">
        <v>10</v>
      </c>
      <c r="J1377" t="n">
        <v>118.96</v>
      </c>
      <c r="K1377" t="n">
        <v>43.4</v>
      </c>
      <c r="L1377" t="n">
        <v>3.25</v>
      </c>
      <c r="M1377" t="n">
        <v>8</v>
      </c>
      <c r="N1377" t="n">
        <v>17.31</v>
      </c>
      <c r="O1377" t="n">
        <v>14905.25</v>
      </c>
      <c r="P1377" t="n">
        <v>37.91</v>
      </c>
      <c r="Q1377" t="n">
        <v>203.62</v>
      </c>
      <c r="R1377" t="n">
        <v>20.3</v>
      </c>
      <c r="S1377" t="n">
        <v>13.05</v>
      </c>
      <c r="T1377" t="n">
        <v>3304.22</v>
      </c>
      <c r="U1377" t="n">
        <v>0.64</v>
      </c>
      <c r="V1377" t="n">
        <v>0.88</v>
      </c>
      <c r="W1377" t="n">
        <v>0.06</v>
      </c>
      <c r="X1377" t="n">
        <v>0.19</v>
      </c>
      <c r="Y1377" t="n">
        <v>1</v>
      </c>
      <c r="Z1377" t="n">
        <v>10</v>
      </c>
    </row>
    <row r="1378">
      <c r="A1378" t="n">
        <v>10</v>
      </c>
      <c r="B1378" t="n">
        <v>55</v>
      </c>
      <c r="C1378" t="inlineStr">
        <is>
          <t xml:space="preserve">CONCLUIDO	</t>
        </is>
      </c>
      <c r="D1378" t="n">
        <v>15.3597</v>
      </c>
      <c r="E1378" t="n">
        <v>6.51</v>
      </c>
      <c r="F1378" t="n">
        <v>4.21</v>
      </c>
      <c r="G1378" t="n">
        <v>28.08</v>
      </c>
      <c r="H1378" t="n">
        <v>0.52</v>
      </c>
      <c r="I1378" t="n">
        <v>9</v>
      </c>
      <c r="J1378" t="n">
        <v>119.28</v>
      </c>
      <c r="K1378" t="n">
        <v>43.4</v>
      </c>
      <c r="L1378" t="n">
        <v>3.5</v>
      </c>
      <c r="M1378" t="n">
        <v>7</v>
      </c>
      <c r="N1378" t="n">
        <v>17.38</v>
      </c>
      <c r="O1378" t="n">
        <v>14945.29</v>
      </c>
      <c r="P1378" t="n">
        <v>37.44</v>
      </c>
      <c r="Q1378" t="n">
        <v>203.58</v>
      </c>
      <c r="R1378" t="n">
        <v>19.45</v>
      </c>
      <c r="S1378" t="n">
        <v>13.05</v>
      </c>
      <c r="T1378" t="n">
        <v>2882.57</v>
      </c>
      <c r="U1378" t="n">
        <v>0.67</v>
      </c>
      <c r="V1378" t="n">
        <v>0.89</v>
      </c>
      <c r="W1378" t="n">
        <v>0.07000000000000001</v>
      </c>
      <c r="X1378" t="n">
        <v>0.17</v>
      </c>
      <c r="Y1378" t="n">
        <v>1</v>
      </c>
      <c r="Z1378" t="n">
        <v>10</v>
      </c>
    </row>
    <row r="1379">
      <c r="A1379" t="n">
        <v>11</v>
      </c>
      <c r="B1379" t="n">
        <v>55</v>
      </c>
      <c r="C1379" t="inlineStr">
        <is>
          <t xml:space="preserve">CONCLUIDO	</t>
        </is>
      </c>
      <c r="D1379" t="n">
        <v>15.4885</v>
      </c>
      <c r="E1379" t="n">
        <v>6.46</v>
      </c>
      <c r="F1379" t="n">
        <v>4.18</v>
      </c>
      <c r="G1379" t="n">
        <v>31.36</v>
      </c>
      <c r="H1379" t="n">
        <v>0.55</v>
      </c>
      <c r="I1379" t="n">
        <v>8</v>
      </c>
      <c r="J1379" t="n">
        <v>119.61</v>
      </c>
      <c r="K1379" t="n">
        <v>43.4</v>
      </c>
      <c r="L1379" t="n">
        <v>3.75</v>
      </c>
      <c r="M1379" t="n">
        <v>6</v>
      </c>
      <c r="N1379" t="n">
        <v>17.46</v>
      </c>
      <c r="O1379" t="n">
        <v>14985.35</v>
      </c>
      <c r="P1379" t="n">
        <v>36.59</v>
      </c>
      <c r="Q1379" t="n">
        <v>203.56</v>
      </c>
      <c r="R1379" t="n">
        <v>18.41</v>
      </c>
      <c r="S1379" t="n">
        <v>13.05</v>
      </c>
      <c r="T1379" t="n">
        <v>2370.1</v>
      </c>
      <c r="U1379" t="n">
        <v>0.71</v>
      </c>
      <c r="V1379" t="n">
        <v>0.89</v>
      </c>
      <c r="W1379" t="n">
        <v>0.07000000000000001</v>
      </c>
      <c r="X1379" t="n">
        <v>0.14</v>
      </c>
      <c r="Y1379" t="n">
        <v>1</v>
      </c>
      <c r="Z1379" t="n">
        <v>10</v>
      </c>
    </row>
    <row r="1380">
      <c r="A1380" t="n">
        <v>12</v>
      </c>
      <c r="B1380" t="n">
        <v>55</v>
      </c>
      <c r="C1380" t="inlineStr">
        <is>
          <t xml:space="preserve">CONCLUIDO	</t>
        </is>
      </c>
      <c r="D1380" t="n">
        <v>15.5005</v>
      </c>
      <c r="E1380" t="n">
        <v>6.45</v>
      </c>
      <c r="F1380" t="n">
        <v>4.18</v>
      </c>
      <c r="G1380" t="n">
        <v>31.32</v>
      </c>
      <c r="H1380" t="n">
        <v>0.59</v>
      </c>
      <c r="I1380" t="n">
        <v>8</v>
      </c>
      <c r="J1380" t="n">
        <v>119.93</v>
      </c>
      <c r="K1380" t="n">
        <v>43.4</v>
      </c>
      <c r="L1380" t="n">
        <v>4</v>
      </c>
      <c r="M1380" t="n">
        <v>6</v>
      </c>
      <c r="N1380" t="n">
        <v>17.53</v>
      </c>
      <c r="O1380" t="n">
        <v>15025.44</v>
      </c>
      <c r="P1380" t="n">
        <v>36.18</v>
      </c>
      <c r="Q1380" t="n">
        <v>203.56</v>
      </c>
      <c r="R1380" t="n">
        <v>18.24</v>
      </c>
      <c r="S1380" t="n">
        <v>13.05</v>
      </c>
      <c r="T1380" t="n">
        <v>2283.25</v>
      </c>
      <c r="U1380" t="n">
        <v>0.72</v>
      </c>
      <c r="V1380" t="n">
        <v>0.89</v>
      </c>
      <c r="W1380" t="n">
        <v>0.07000000000000001</v>
      </c>
      <c r="X1380" t="n">
        <v>0.14</v>
      </c>
      <c r="Y1380" t="n">
        <v>1</v>
      </c>
      <c r="Z1380" t="n">
        <v>10</v>
      </c>
    </row>
    <row r="1381">
      <c r="A1381" t="n">
        <v>13</v>
      </c>
      <c r="B1381" t="n">
        <v>55</v>
      </c>
      <c r="C1381" t="inlineStr">
        <is>
          <t xml:space="preserve">CONCLUIDO	</t>
        </is>
      </c>
      <c r="D1381" t="n">
        <v>15.6304</v>
      </c>
      <c r="E1381" t="n">
        <v>6.4</v>
      </c>
      <c r="F1381" t="n">
        <v>4.15</v>
      </c>
      <c r="G1381" t="n">
        <v>35.54</v>
      </c>
      <c r="H1381" t="n">
        <v>0.62</v>
      </c>
      <c r="I1381" t="n">
        <v>7</v>
      </c>
      <c r="J1381" t="n">
        <v>120.26</v>
      </c>
      <c r="K1381" t="n">
        <v>43.4</v>
      </c>
      <c r="L1381" t="n">
        <v>4.25</v>
      </c>
      <c r="M1381" t="n">
        <v>5</v>
      </c>
      <c r="N1381" t="n">
        <v>17.61</v>
      </c>
      <c r="O1381" t="n">
        <v>15065.56</v>
      </c>
      <c r="P1381" t="n">
        <v>35.35</v>
      </c>
      <c r="Q1381" t="n">
        <v>203.57</v>
      </c>
      <c r="R1381" t="n">
        <v>17.2</v>
      </c>
      <c r="S1381" t="n">
        <v>13.05</v>
      </c>
      <c r="T1381" t="n">
        <v>1767.77</v>
      </c>
      <c r="U1381" t="n">
        <v>0.76</v>
      </c>
      <c r="V1381" t="n">
        <v>0.9</v>
      </c>
      <c r="W1381" t="n">
        <v>0.07000000000000001</v>
      </c>
      <c r="X1381" t="n">
        <v>0.11</v>
      </c>
      <c r="Y1381" t="n">
        <v>1</v>
      </c>
      <c r="Z1381" t="n">
        <v>10</v>
      </c>
    </row>
    <row r="1382">
      <c r="A1382" t="n">
        <v>14</v>
      </c>
      <c r="B1382" t="n">
        <v>55</v>
      </c>
      <c r="C1382" t="inlineStr">
        <is>
          <t xml:space="preserve">CONCLUIDO	</t>
        </is>
      </c>
      <c r="D1382" t="n">
        <v>15.5871</v>
      </c>
      <c r="E1382" t="n">
        <v>6.42</v>
      </c>
      <c r="F1382" t="n">
        <v>4.16</v>
      </c>
      <c r="G1382" t="n">
        <v>35.69</v>
      </c>
      <c r="H1382" t="n">
        <v>0.66</v>
      </c>
      <c r="I1382" t="n">
        <v>7</v>
      </c>
      <c r="J1382" t="n">
        <v>120.58</v>
      </c>
      <c r="K1382" t="n">
        <v>43.4</v>
      </c>
      <c r="L1382" t="n">
        <v>4.5</v>
      </c>
      <c r="M1382" t="n">
        <v>5</v>
      </c>
      <c r="N1382" t="n">
        <v>17.68</v>
      </c>
      <c r="O1382" t="n">
        <v>15105.7</v>
      </c>
      <c r="P1382" t="n">
        <v>35.26</v>
      </c>
      <c r="Q1382" t="n">
        <v>203.57</v>
      </c>
      <c r="R1382" t="n">
        <v>18</v>
      </c>
      <c r="S1382" t="n">
        <v>13.05</v>
      </c>
      <c r="T1382" t="n">
        <v>2172.21</v>
      </c>
      <c r="U1382" t="n">
        <v>0.72</v>
      </c>
      <c r="V1382" t="n">
        <v>0.9</v>
      </c>
      <c r="W1382" t="n">
        <v>0.06</v>
      </c>
      <c r="X1382" t="n">
        <v>0.12</v>
      </c>
      <c r="Y1382" t="n">
        <v>1</v>
      </c>
      <c r="Z1382" t="n">
        <v>10</v>
      </c>
    </row>
    <row r="1383">
      <c r="A1383" t="n">
        <v>15</v>
      </c>
      <c r="B1383" t="n">
        <v>55</v>
      </c>
      <c r="C1383" t="inlineStr">
        <is>
          <t xml:space="preserve">CONCLUIDO	</t>
        </is>
      </c>
      <c r="D1383" t="n">
        <v>15.581</v>
      </c>
      <c r="E1383" t="n">
        <v>6.42</v>
      </c>
      <c r="F1383" t="n">
        <v>4.17</v>
      </c>
      <c r="G1383" t="n">
        <v>35.71</v>
      </c>
      <c r="H1383" t="n">
        <v>0.6899999999999999</v>
      </c>
      <c r="I1383" t="n">
        <v>7</v>
      </c>
      <c r="J1383" t="n">
        <v>120.91</v>
      </c>
      <c r="K1383" t="n">
        <v>43.4</v>
      </c>
      <c r="L1383" t="n">
        <v>4.75</v>
      </c>
      <c r="M1383" t="n">
        <v>5</v>
      </c>
      <c r="N1383" t="n">
        <v>17.76</v>
      </c>
      <c r="O1383" t="n">
        <v>15145.88</v>
      </c>
      <c r="P1383" t="n">
        <v>34.64</v>
      </c>
      <c r="Q1383" t="n">
        <v>203.56</v>
      </c>
      <c r="R1383" t="n">
        <v>18.05</v>
      </c>
      <c r="S1383" t="n">
        <v>13.05</v>
      </c>
      <c r="T1383" t="n">
        <v>2195.74</v>
      </c>
      <c r="U1383" t="n">
        <v>0.72</v>
      </c>
      <c r="V1383" t="n">
        <v>0.9</v>
      </c>
      <c r="W1383" t="n">
        <v>0.06</v>
      </c>
      <c r="X1383" t="n">
        <v>0.13</v>
      </c>
      <c r="Y1383" t="n">
        <v>1</v>
      </c>
      <c r="Z1383" t="n">
        <v>10</v>
      </c>
    </row>
    <row r="1384">
      <c r="A1384" t="n">
        <v>16</v>
      </c>
      <c r="B1384" t="n">
        <v>55</v>
      </c>
      <c r="C1384" t="inlineStr">
        <is>
          <t xml:space="preserve">CONCLUIDO	</t>
        </is>
      </c>
      <c r="D1384" t="n">
        <v>15.7123</v>
      </c>
      <c r="E1384" t="n">
        <v>6.36</v>
      </c>
      <c r="F1384" t="n">
        <v>4.14</v>
      </c>
      <c r="G1384" t="n">
        <v>41.37</v>
      </c>
      <c r="H1384" t="n">
        <v>0.73</v>
      </c>
      <c r="I1384" t="n">
        <v>6</v>
      </c>
      <c r="J1384" t="n">
        <v>121.23</v>
      </c>
      <c r="K1384" t="n">
        <v>43.4</v>
      </c>
      <c r="L1384" t="n">
        <v>5</v>
      </c>
      <c r="M1384" t="n">
        <v>4</v>
      </c>
      <c r="N1384" t="n">
        <v>17.83</v>
      </c>
      <c r="O1384" t="n">
        <v>15186.08</v>
      </c>
      <c r="P1384" t="n">
        <v>33.84</v>
      </c>
      <c r="Q1384" t="n">
        <v>203.57</v>
      </c>
      <c r="R1384" t="n">
        <v>16.98</v>
      </c>
      <c r="S1384" t="n">
        <v>13.05</v>
      </c>
      <c r="T1384" t="n">
        <v>1664.51</v>
      </c>
      <c r="U1384" t="n">
        <v>0.77</v>
      </c>
      <c r="V1384" t="n">
        <v>0.9</v>
      </c>
      <c r="W1384" t="n">
        <v>0.06</v>
      </c>
      <c r="X1384" t="n">
        <v>0.1</v>
      </c>
      <c r="Y1384" t="n">
        <v>1</v>
      </c>
      <c r="Z1384" t="n">
        <v>10</v>
      </c>
    </row>
    <row r="1385">
      <c r="A1385" t="n">
        <v>17</v>
      </c>
      <c r="B1385" t="n">
        <v>55</v>
      </c>
      <c r="C1385" t="inlineStr">
        <is>
          <t xml:space="preserve">CONCLUIDO	</t>
        </is>
      </c>
      <c r="D1385" t="n">
        <v>15.7095</v>
      </c>
      <c r="E1385" t="n">
        <v>6.37</v>
      </c>
      <c r="F1385" t="n">
        <v>4.14</v>
      </c>
      <c r="G1385" t="n">
        <v>41.38</v>
      </c>
      <c r="H1385" t="n">
        <v>0.76</v>
      </c>
      <c r="I1385" t="n">
        <v>6</v>
      </c>
      <c r="J1385" t="n">
        <v>121.56</v>
      </c>
      <c r="K1385" t="n">
        <v>43.4</v>
      </c>
      <c r="L1385" t="n">
        <v>5.25</v>
      </c>
      <c r="M1385" t="n">
        <v>4</v>
      </c>
      <c r="N1385" t="n">
        <v>17.91</v>
      </c>
      <c r="O1385" t="n">
        <v>15226.31</v>
      </c>
      <c r="P1385" t="n">
        <v>33.84</v>
      </c>
      <c r="Q1385" t="n">
        <v>203.56</v>
      </c>
      <c r="R1385" t="n">
        <v>17.07</v>
      </c>
      <c r="S1385" t="n">
        <v>13.05</v>
      </c>
      <c r="T1385" t="n">
        <v>1710.84</v>
      </c>
      <c r="U1385" t="n">
        <v>0.76</v>
      </c>
      <c r="V1385" t="n">
        <v>0.9</v>
      </c>
      <c r="W1385" t="n">
        <v>0.06</v>
      </c>
      <c r="X1385" t="n">
        <v>0.1</v>
      </c>
      <c r="Y1385" t="n">
        <v>1</v>
      </c>
      <c r="Z1385" t="n">
        <v>10</v>
      </c>
    </row>
    <row r="1386">
      <c r="A1386" t="n">
        <v>18</v>
      </c>
      <c r="B1386" t="n">
        <v>55</v>
      </c>
      <c r="C1386" t="inlineStr">
        <is>
          <t xml:space="preserve">CONCLUIDO	</t>
        </is>
      </c>
      <c r="D1386" t="n">
        <v>15.7432</v>
      </c>
      <c r="E1386" t="n">
        <v>6.35</v>
      </c>
      <c r="F1386" t="n">
        <v>4.12</v>
      </c>
      <c r="G1386" t="n">
        <v>41.24</v>
      </c>
      <c r="H1386" t="n">
        <v>0.8</v>
      </c>
      <c r="I1386" t="n">
        <v>6</v>
      </c>
      <c r="J1386" t="n">
        <v>121.89</v>
      </c>
      <c r="K1386" t="n">
        <v>43.4</v>
      </c>
      <c r="L1386" t="n">
        <v>5.5</v>
      </c>
      <c r="M1386" t="n">
        <v>4</v>
      </c>
      <c r="N1386" t="n">
        <v>17.99</v>
      </c>
      <c r="O1386" t="n">
        <v>15266.56</v>
      </c>
      <c r="P1386" t="n">
        <v>32.96</v>
      </c>
      <c r="Q1386" t="n">
        <v>203.56</v>
      </c>
      <c r="R1386" t="n">
        <v>16.69</v>
      </c>
      <c r="S1386" t="n">
        <v>13.05</v>
      </c>
      <c r="T1386" t="n">
        <v>1518.16</v>
      </c>
      <c r="U1386" t="n">
        <v>0.78</v>
      </c>
      <c r="V1386" t="n">
        <v>0.91</v>
      </c>
      <c r="W1386" t="n">
        <v>0.06</v>
      </c>
      <c r="X1386" t="n">
        <v>0.08</v>
      </c>
      <c r="Y1386" t="n">
        <v>1</v>
      </c>
      <c r="Z1386" t="n">
        <v>10</v>
      </c>
    </row>
    <row r="1387">
      <c r="A1387" t="n">
        <v>19</v>
      </c>
      <c r="B1387" t="n">
        <v>55</v>
      </c>
      <c r="C1387" t="inlineStr">
        <is>
          <t xml:space="preserve">CONCLUIDO	</t>
        </is>
      </c>
      <c r="D1387" t="n">
        <v>15.8075</v>
      </c>
      <c r="E1387" t="n">
        <v>6.33</v>
      </c>
      <c r="F1387" t="n">
        <v>4.12</v>
      </c>
      <c r="G1387" t="n">
        <v>49.47</v>
      </c>
      <c r="H1387" t="n">
        <v>0.83</v>
      </c>
      <c r="I1387" t="n">
        <v>5</v>
      </c>
      <c r="J1387" t="n">
        <v>122.21</v>
      </c>
      <c r="K1387" t="n">
        <v>43.4</v>
      </c>
      <c r="L1387" t="n">
        <v>5.75</v>
      </c>
      <c r="M1387" t="n">
        <v>3</v>
      </c>
      <c r="N1387" t="n">
        <v>18.06</v>
      </c>
      <c r="O1387" t="n">
        <v>15306.85</v>
      </c>
      <c r="P1387" t="n">
        <v>32.17</v>
      </c>
      <c r="Q1387" t="n">
        <v>203.56</v>
      </c>
      <c r="R1387" t="n">
        <v>16.58</v>
      </c>
      <c r="S1387" t="n">
        <v>13.05</v>
      </c>
      <c r="T1387" t="n">
        <v>1469.63</v>
      </c>
      <c r="U1387" t="n">
        <v>0.79</v>
      </c>
      <c r="V1387" t="n">
        <v>0.91</v>
      </c>
      <c r="W1387" t="n">
        <v>0.06</v>
      </c>
      <c r="X1387" t="n">
        <v>0.08</v>
      </c>
      <c r="Y1387" t="n">
        <v>1</v>
      </c>
      <c r="Z1387" t="n">
        <v>10</v>
      </c>
    </row>
    <row r="1388">
      <c r="A1388" t="n">
        <v>20</v>
      </c>
      <c r="B1388" t="n">
        <v>55</v>
      </c>
      <c r="C1388" t="inlineStr">
        <is>
          <t xml:space="preserve">CONCLUIDO	</t>
        </is>
      </c>
      <c r="D1388" t="n">
        <v>15.7909</v>
      </c>
      <c r="E1388" t="n">
        <v>6.33</v>
      </c>
      <c r="F1388" t="n">
        <v>4.13</v>
      </c>
      <c r="G1388" t="n">
        <v>49.55</v>
      </c>
      <c r="H1388" t="n">
        <v>0.86</v>
      </c>
      <c r="I1388" t="n">
        <v>5</v>
      </c>
      <c r="J1388" t="n">
        <v>122.54</v>
      </c>
      <c r="K1388" t="n">
        <v>43.4</v>
      </c>
      <c r="L1388" t="n">
        <v>6</v>
      </c>
      <c r="M1388" t="n">
        <v>2</v>
      </c>
      <c r="N1388" t="n">
        <v>18.14</v>
      </c>
      <c r="O1388" t="n">
        <v>15347.16</v>
      </c>
      <c r="P1388" t="n">
        <v>32.18</v>
      </c>
      <c r="Q1388" t="n">
        <v>203.56</v>
      </c>
      <c r="R1388" t="n">
        <v>16.69</v>
      </c>
      <c r="S1388" t="n">
        <v>13.05</v>
      </c>
      <c r="T1388" t="n">
        <v>1526.34</v>
      </c>
      <c r="U1388" t="n">
        <v>0.78</v>
      </c>
      <c r="V1388" t="n">
        <v>0.9</v>
      </c>
      <c r="W1388" t="n">
        <v>0.07000000000000001</v>
      </c>
      <c r="X1388" t="n">
        <v>0.09</v>
      </c>
      <c r="Y1388" t="n">
        <v>1</v>
      </c>
      <c r="Z1388" t="n">
        <v>10</v>
      </c>
    </row>
    <row r="1389">
      <c r="A1389" t="n">
        <v>21</v>
      </c>
      <c r="B1389" t="n">
        <v>55</v>
      </c>
      <c r="C1389" t="inlineStr">
        <is>
          <t xml:space="preserve">CONCLUIDO	</t>
        </is>
      </c>
      <c r="D1389" t="n">
        <v>15.8013</v>
      </c>
      <c r="E1389" t="n">
        <v>6.33</v>
      </c>
      <c r="F1389" t="n">
        <v>4.12</v>
      </c>
      <c r="G1389" t="n">
        <v>49.5</v>
      </c>
      <c r="H1389" t="n">
        <v>0.9</v>
      </c>
      <c r="I1389" t="n">
        <v>5</v>
      </c>
      <c r="J1389" t="n">
        <v>122.87</v>
      </c>
      <c r="K1389" t="n">
        <v>43.4</v>
      </c>
      <c r="L1389" t="n">
        <v>6.25</v>
      </c>
      <c r="M1389" t="n">
        <v>0</v>
      </c>
      <c r="N1389" t="n">
        <v>18.22</v>
      </c>
      <c r="O1389" t="n">
        <v>15387.5</v>
      </c>
      <c r="P1389" t="n">
        <v>32.17</v>
      </c>
      <c r="Q1389" t="n">
        <v>203.56</v>
      </c>
      <c r="R1389" t="n">
        <v>16.51</v>
      </c>
      <c r="S1389" t="n">
        <v>13.05</v>
      </c>
      <c r="T1389" t="n">
        <v>1434.81</v>
      </c>
      <c r="U1389" t="n">
        <v>0.79</v>
      </c>
      <c r="V1389" t="n">
        <v>0.91</v>
      </c>
      <c r="W1389" t="n">
        <v>0.07000000000000001</v>
      </c>
      <c r="X1389" t="n">
        <v>0.08</v>
      </c>
      <c r="Y1389" t="n">
        <v>1</v>
      </c>
      <c r="Z138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9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INDEX(resultados!$A$2:$ZZ$1389, 1, MATCH($B$1, resultados!$A$1:$ZZ$1, 0))</f>
        <v/>
      </c>
      <c r="B7">
        <f>INDEX(resultados!$A$2:$ZZ$1389, 1, MATCH($B$2, resultados!$A$1:$ZZ$1, 0))</f>
        <v/>
      </c>
      <c r="C7">
        <f>INDEX(resultados!$A$2:$ZZ$1389, 1, MATCH($B$3, resultados!$A$1:$ZZ$1, 0))</f>
        <v/>
      </c>
    </row>
    <row r="8">
      <c r="A8">
        <f>INDEX(resultados!$A$2:$ZZ$1389, 2, MATCH($B$1, resultados!$A$1:$ZZ$1, 0))</f>
        <v/>
      </c>
      <c r="B8">
        <f>INDEX(resultados!$A$2:$ZZ$1389, 2, MATCH($B$2, resultados!$A$1:$ZZ$1, 0))</f>
        <v/>
      </c>
      <c r="C8">
        <f>INDEX(resultados!$A$2:$ZZ$1389, 2, MATCH($B$3, resultados!$A$1:$ZZ$1, 0))</f>
        <v/>
      </c>
    </row>
    <row r="9">
      <c r="A9">
        <f>INDEX(resultados!$A$2:$ZZ$1389, 3, MATCH($B$1, resultados!$A$1:$ZZ$1, 0))</f>
        <v/>
      </c>
      <c r="B9">
        <f>INDEX(resultados!$A$2:$ZZ$1389, 3, MATCH($B$2, resultados!$A$1:$ZZ$1, 0))</f>
        <v/>
      </c>
      <c r="C9">
        <f>INDEX(resultados!$A$2:$ZZ$1389, 3, MATCH($B$3, resultados!$A$1:$ZZ$1, 0))</f>
        <v/>
      </c>
    </row>
    <row r="10">
      <c r="A10">
        <f>INDEX(resultados!$A$2:$ZZ$1389, 4, MATCH($B$1, resultados!$A$1:$ZZ$1, 0))</f>
        <v/>
      </c>
      <c r="B10">
        <f>INDEX(resultados!$A$2:$ZZ$1389, 4, MATCH($B$2, resultados!$A$1:$ZZ$1, 0))</f>
        <v/>
      </c>
      <c r="C10">
        <f>INDEX(resultados!$A$2:$ZZ$1389, 4, MATCH($B$3, resultados!$A$1:$ZZ$1, 0))</f>
        <v/>
      </c>
    </row>
    <row r="11">
      <c r="A11">
        <f>INDEX(resultados!$A$2:$ZZ$1389, 5, MATCH($B$1, resultados!$A$1:$ZZ$1, 0))</f>
        <v/>
      </c>
      <c r="B11">
        <f>INDEX(resultados!$A$2:$ZZ$1389, 5, MATCH($B$2, resultados!$A$1:$ZZ$1, 0))</f>
        <v/>
      </c>
      <c r="C11">
        <f>INDEX(resultados!$A$2:$ZZ$1389, 5, MATCH($B$3, resultados!$A$1:$ZZ$1, 0))</f>
        <v/>
      </c>
    </row>
    <row r="12">
      <c r="A12">
        <f>INDEX(resultados!$A$2:$ZZ$1389, 6, MATCH($B$1, resultados!$A$1:$ZZ$1, 0))</f>
        <v/>
      </c>
      <c r="B12">
        <f>INDEX(resultados!$A$2:$ZZ$1389, 6, MATCH($B$2, resultados!$A$1:$ZZ$1, 0))</f>
        <v/>
      </c>
      <c r="C12">
        <f>INDEX(resultados!$A$2:$ZZ$1389, 6, MATCH($B$3, resultados!$A$1:$ZZ$1, 0))</f>
        <v/>
      </c>
    </row>
    <row r="13">
      <c r="A13">
        <f>INDEX(resultados!$A$2:$ZZ$1389, 7, MATCH($B$1, resultados!$A$1:$ZZ$1, 0))</f>
        <v/>
      </c>
      <c r="B13">
        <f>INDEX(resultados!$A$2:$ZZ$1389, 7, MATCH($B$2, resultados!$A$1:$ZZ$1, 0))</f>
        <v/>
      </c>
      <c r="C13">
        <f>INDEX(resultados!$A$2:$ZZ$1389, 7, MATCH($B$3, resultados!$A$1:$ZZ$1, 0))</f>
        <v/>
      </c>
    </row>
    <row r="14">
      <c r="A14">
        <f>INDEX(resultados!$A$2:$ZZ$1389, 8, MATCH($B$1, resultados!$A$1:$ZZ$1, 0))</f>
        <v/>
      </c>
      <c r="B14">
        <f>INDEX(resultados!$A$2:$ZZ$1389, 8, MATCH($B$2, resultados!$A$1:$ZZ$1, 0))</f>
        <v/>
      </c>
      <c r="C14">
        <f>INDEX(resultados!$A$2:$ZZ$1389, 8, MATCH($B$3, resultados!$A$1:$ZZ$1, 0))</f>
        <v/>
      </c>
    </row>
    <row r="15">
      <c r="A15">
        <f>INDEX(resultados!$A$2:$ZZ$1389, 9, MATCH($B$1, resultados!$A$1:$ZZ$1, 0))</f>
        <v/>
      </c>
      <c r="B15">
        <f>INDEX(resultados!$A$2:$ZZ$1389, 9, MATCH($B$2, resultados!$A$1:$ZZ$1, 0))</f>
        <v/>
      </c>
      <c r="C15">
        <f>INDEX(resultados!$A$2:$ZZ$1389, 9, MATCH($B$3, resultados!$A$1:$ZZ$1, 0))</f>
        <v/>
      </c>
    </row>
    <row r="16">
      <c r="A16">
        <f>INDEX(resultados!$A$2:$ZZ$1389, 10, MATCH($B$1, resultados!$A$1:$ZZ$1, 0))</f>
        <v/>
      </c>
      <c r="B16">
        <f>INDEX(resultados!$A$2:$ZZ$1389, 10, MATCH($B$2, resultados!$A$1:$ZZ$1, 0))</f>
        <v/>
      </c>
      <c r="C16">
        <f>INDEX(resultados!$A$2:$ZZ$1389, 10, MATCH($B$3, resultados!$A$1:$ZZ$1, 0))</f>
        <v/>
      </c>
    </row>
    <row r="17">
      <c r="A17">
        <f>INDEX(resultados!$A$2:$ZZ$1389, 11, MATCH($B$1, resultados!$A$1:$ZZ$1, 0))</f>
        <v/>
      </c>
      <c r="B17">
        <f>INDEX(resultados!$A$2:$ZZ$1389, 11, MATCH($B$2, resultados!$A$1:$ZZ$1, 0))</f>
        <v/>
      </c>
      <c r="C17">
        <f>INDEX(resultados!$A$2:$ZZ$1389, 11, MATCH($B$3, resultados!$A$1:$ZZ$1, 0))</f>
        <v/>
      </c>
    </row>
    <row r="18">
      <c r="A18">
        <f>INDEX(resultados!$A$2:$ZZ$1389, 12, MATCH($B$1, resultados!$A$1:$ZZ$1, 0))</f>
        <v/>
      </c>
      <c r="B18">
        <f>INDEX(resultados!$A$2:$ZZ$1389, 12, MATCH($B$2, resultados!$A$1:$ZZ$1, 0))</f>
        <v/>
      </c>
      <c r="C18">
        <f>INDEX(resultados!$A$2:$ZZ$1389, 12, MATCH($B$3, resultados!$A$1:$ZZ$1, 0))</f>
        <v/>
      </c>
    </row>
    <row r="19">
      <c r="A19">
        <f>INDEX(resultados!$A$2:$ZZ$1389, 13, MATCH($B$1, resultados!$A$1:$ZZ$1, 0))</f>
        <v/>
      </c>
      <c r="B19">
        <f>INDEX(resultados!$A$2:$ZZ$1389, 13, MATCH($B$2, resultados!$A$1:$ZZ$1, 0))</f>
        <v/>
      </c>
      <c r="C19">
        <f>INDEX(resultados!$A$2:$ZZ$1389, 13, MATCH($B$3, resultados!$A$1:$ZZ$1, 0))</f>
        <v/>
      </c>
    </row>
    <row r="20">
      <c r="A20">
        <f>INDEX(resultados!$A$2:$ZZ$1389, 14, MATCH($B$1, resultados!$A$1:$ZZ$1, 0))</f>
        <v/>
      </c>
      <c r="B20">
        <f>INDEX(resultados!$A$2:$ZZ$1389, 14, MATCH($B$2, resultados!$A$1:$ZZ$1, 0))</f>
        <v/>
      </c>
      <c r="C20">
        <f>INDEX(resultados!$A$2:$ZZ$1389, 14, MATCH($B$3, resultados!$A$1:$ZZ$1, 0))</f>
        <v/>
      </c>
    </row>
    <row r="21">
      <c r="A21">
        <f>INDEX(resultados!$A$2:$ZZ$1389, 15, MATCH($B$1, resultados!$A$1:$ZZ$1, 0))</f>
        <v/>
      </c>
      <c r="B21">
        <f>INDEX(resultados!$A$2:$ZZ$1389, 15, MATCH($B$2, resultados!$A$1:$ZZ$1, 0))</f>
        <v/>
      </c>
      <c r="C21">
        <f>INDEX(resultados!$A$2:$ZZ$1389, 15, MATCH($B$3, resultados!$A$1:$ZZ$1, 0))</f>
        <v/>
      </c>
    </row>
    <row r="22">
      <c r="A22">
        <f>INDEX(resultados!$A$2:$ZZ$1389, 16, MATCH($B$1, resultados!$A$1:$ZZ$1, 0))</f>
        <v/>
      </c>
      <c r="B22">
        <f>INDEX(resultados!$A$2:$ZZ$1389, 16, MATCH($B$2, resultados!$A$1:$ZZ$1, 0))</f>
        <v/>
      </c>
      <c r="C22">
        <f>INDEX(resultados!$A$2:$ZZ$1389, 16, MATCH($B$3, resultados!$A$1:$ZZ$1, 0))</f>
        <v/>
      </c>
    </row>
    <row r="23">
      <c r="A23">
        <f>INDEX(resultados!$A$2:$ZZ$1389, 17, MATCH($B$1, resultados!$A$1:$ZZ$1, 0))</f>
        <v/>
      </c>
      <c r="B23">
        <f>INDEX(resultados!$A$2:$ZZ$1389, 17, MATCH($B$2, resultados!$A$1:$ZZ$1, 0))</f>
        <v/>
      </c>
      <c r="C23">
        <f>INDEX(resultados!$A$2:$ZZ$1389, 17, MATCH($B$3, resultados!$A$1:$ZZ$1, 0))</f>
        <v/>
      </c>
    </row>
    <row r="24">
      <c r="A24">
        <f>INDEX(resultados!$A$2:$ZZ$1389, 18, MATCH($B$1, resultados!$A$1:$ZZ$1, 0))</f>
        <v/>
      </c>
      <c r="B24">
        <f>INDEX(resultados!$A$2:$ZZ$1389, 18, MATCH($B$2, resultados!$A$1:$ZZ$1, 0))</f>
        <v/>
      </c>
      <c r="C24">
        <f>INDEX(resultados!$A$2:$ZZ$1389, 18, MATCH($B$3, resultados!$A$1:$ZZ$1, 0))</f>
        <v/>
      </c>
    </row>
    <row r="25">
      <c r="A25">
        <f>INDEX(resultados!$A$2:$ZZ$1389, 19, MATCH($B$1, resultados!$A$1:$ZZ$1, 0))</f>
        <v/>
      </c>
      <c r="B25">
        <f>INDEX(resultados!$A$2:$ZZ$1389, 19, MATCH($B$2, resultados!$A$1:$ZZ$1, 0))</f>
        <v/>
      </c>
      <c r="C25">
        <f>INDEX(resultados!$A$2:$ZZ$1389, 19, MATCH($B$3, resultados!$A$1:$ZZ$1, 0))</f>
        <v/>
      </c>
    </row>
    <row r="26">
      <c r="A26">
        <f>INDEX(resultados!$A$2:$ZZ$1389, 20, MATCH($B$1, resultados!$A$1:$ZZ$1, 0))</f>
        <v/>
      </c>
      <c r="B26">
        <f>INDEX(resultados!$A$2:$ZZ$1389, 20, MATCH($B$2, resultados!$A$1:$ZZ$1, 0))</f>
        <v/>
      </c>
      <c r="C26">
        <f>INDEX(resultados!$A$2:$ZZ$1389, 20, MATCH($B$3, resultados!$A$1:$ZZ$1, 0))</f>
        <v/>
      </c>
    </row>
    <row r="27">
      <c r="A27">
        <f>INDEX(resultados!$A$2:$ZZ$1389, 21, MATCH($B$1, resultados!$A$1:$ZZ$1, 0))</f>
        <v/>
      </c>
      <c r="B27">
        <f>INDEX(resultados!$A$2:$ZZ$1389, 21, MATCH($B$2, resultados!$A$1:$ZZ$1, 0))</f>
        <v/>
      </c>
      <c r="C27">
        <f>INDEX(resultados!$A$2:$ZZ$1389, 21, MATCH($B$3, resultados!$A$1:$ZZ$1, 0))</f>
        <v/>
      </c>
    </row>
    <row r="28">
      <c r="A28">
        <f>INDEX(resultados!$A$2:$ZZ$1389, 22, MATCH($B$1, resultados!$A$1:$ZZ$1, 0))</f>
        <v/>
      </c>
      <c r="B28">
        <f>INDEX(resultados!$A$2:$ZZ$1389, 22, MATCH($B$2, resultados!$A$1:$ZZ$1, 0))</f>
        <v/>
      </c>
      <c r="C28">
        <f>INDEX(resultados!$A$2:$ZZ$1389, 22, MATCH($B$3, resultados!$A$1:$ZZ$1, 0))</f>
        <v/>
      </c>
    </row>
    <row r="29">
      <c r="A29">
        <f>INDEX(resultados!$A$2:$ZZ$1389, 23, MATCH($B$1, resultados!$A$1:$ZZ$1, 0))</f>
        <v/>
      </c>
      <c r="B29">
        <f>INDEX(resultados!$A$2:$ZZ$1389, 23, MATCH($B$2, resultados!$A$1:$ZZ$1, 0))</f>
        <v/>
      </c>
      <c r="C29">
        <f>INDEX(resultados!$A$2:$ZZ$1389, 23, MATCH($B$3, resultados!$A$1:$ZZ$1, 0))</f>
        <v/>
      </c>
    </row>
    <row r="30">
      <c r="A30">
        <f>INDEX(resultados!$A$2:$ZZ$1389, 24, MATCH($B$1, resultados!$A$1:$ZZ$1, 0))</f>
        <v/>
      </c>
      <c r="B30">
        <f>INDEX(resultados!$A$2:$ZZ$1389, 24, MATCH($B$2, resultados!$A$1:$ZZ$1, 0))</f>
        <v/>
      </c>
      <c r="C30">
        <f>INDEX(resultados!$A$2:$ZZ$1389, 24, MATCH($B$3, resultados!$A$1:$ZZ$1, 0))</f>
        <v/>
      </c>
    </row>
    <row r="31">
      <c r="A31">
        <f>INDEX(resultados!$A$2:$ZZ$1389, 25, MATCH($B$1, resultados!$A$1:$ZZ$1, 0))</f>
        <v/>
      </c>
      <c r="B31">
        <f>INDEX(resultados!$A$2:$ZZ$1389, 25, MATCH($B$2, resultados!$A$1:$ZZ$1, 0))</f>
        <v/>
      </c>
      <c r="C31">
        <f>INDEX(resultados!$A$2:$ZZ$1389, 25, MATCH($B$3, resultados!$A$1:$ZZ$1, 0))</f>
        <v/>
      </c>
    </row>
    <row r="32">
      <c r="A32">
        <f>INDEX(resultados!$A$2:$ZZ$1389, 26, MATCH($B$1, resultados!$A$1:$ZZ$1, 0))</f>
        <v/>
      </c>
      <c r="B32">
        <f>INDEX(resultados!$A$2:$ZZ$1389, 26, MATCH($B$2, resultados!$A$1:$ZZ$1, 0))</f>
        <v/>
      </c>
      <c r="C32">
        <f>INDEX(resultados!$A$2:$ZZ$1389, 26, MATCH($B$3, resultados!$A$1:$ZZ$1, 0))</f>
        <v/>
      </c>
    </row>
    <row r="33">
      <c r="A33">
        <f>INDEX(resultados!$A$2:$ZZ$1389, 27, MATCH($B$1, resultados!$A$1:$ZZ$1, 0))</f>
        <v/>
      </c>
      <c r="B33">
        <f>INDEX(resultados!$A$2:$ZZ$1389, 27, MATCH($B$2, resultados!$A$1:$ZZ$1, 0))</f>
        <v/>
      </c>
      <c r="C33">
        <f>INDEX(resultados!$A$2:$ZZ$1389, 27, MATCH($B$3, resultados!$A$1:$ZZ$1, 0))</f>
        <v/>
      </c>
    </row>
    <row r="34">
      <c r="A34">
        <f>INDEX(resultados!$A$2:$ZZ$1389, 28, MATCH($B$1, resultados!$A$1:$ZZ$1, 0))</f>
        <v/>
      </c>
      <c r="B34">
        <f>INDEX(resultados!$A$2:$ZZ$1389, 28, MATCH($B$2, resultados!$A$1:$ZZ$1, 0))</f>
        <v/>
      </c>
      <c r="C34">
        <f>INDEX(resultados!$A$2:$ZZ$1389, 28, MATCH($B$3, resultados!$A$1:$ZZ$1, 0))</f>
        <v/>
      </c>
    </row>
    <row r="35">
      <c r="A35">
        <f>INDEX(resultados!$A$2:$ZZ$1389, 29, MATCH($B$1, resultados!$A$1:$ZZ$1, 0))</f>
        <v/>
      </c>
      <c r="B35">
        <f>INDEX(resultados!$A$2:$ZZ$1389, 29, MATCH($B$2, resultados!$A$1:$ZZ$1, 0))</f>
        <v/>
      </c>
      <c r="C35">
        <f>INDEX(resultados!$A$2:$ZZ$1389, 29, MATCH($B$3, resultados!$A$1:$ZZ$1, 0))</f>
        <v/>
      </c>
    </row>
    <row r="36">
      <c r="A36">
        <f>INDEX(resultados!$A$2:$ZZ$1389, 30, MATCH($B$1, resultados!$A$1:$ZZ$1, 0))</f>
        <v/>
      </c>
      <c r="B36">
        <f>INDEX(resultados!$A$2:$ZZ$1389, 30, MATCH($B$2, resultados!$A$1:$ZZ$1, 0))</f>
        <v/>
      </c>
      <c r="C36">
        <f>INDEX(resultados!$A$2:$ZZ$1389, 30, MATCH($B$3, resultados!$A$1:$ZZ$1, 0))</f>
        <v/>
      </c>
    </row>
    <row r="37">
      <c r="A37">
        <f>INDEX(resultados!$A$2:$ZZ$1389, 31, MATCH($B$1, resultados!$A$1:$ZZ$1, 0))</f>
        <v/>
      </c>
      <c r="B37">
        <f>INDEX(resultados!$A$2:$ZZ$1389, 31, MATCH($B$2, resultados!$A$1:$ZZ$1, 0))</f>
        <v/>
      </c>
      <c r="C37">
        <f>INDEX(resultados!$A$2:$ZZ$1389, 31, MATCH($B$3, resultados!$A$1:$ZZ$1, 0))</f>
        <v/>
      </c>
    </row>
    <row r="38">
      <c r="A38">
        <f>INDEX(resultados!$A$2:$ZZ$1389, 32, MATCH($B$1, resultados!$A$1:$ZZ$1, 0))</f>
        <v/>
      </c>
      <c r="B38">
        <f>INDEX(resultados!$A$2:$ZZ$1389, 32, MATCH($B$2, resultados!$A$1:$ZZ$1, 0))</f>
        <v/>
      </c>
      <c r="C38">
        <f>INDEX(resultados!$A$2:$ZZ$1389, 32, MATCH($B$3, resultados!$A$1:$ZZ$1, 0))</f>
        <v/>
      </c>
    </row>
    <row r="39">
      <c r="A39">
        <f>INDEX(resultados!$A$2:$ZZ$1389, 33, MATCH($B$1, resultados!$A$1:$ZZ$1, 0))</f>
        <v/>
      </c>
      <c r="B39">
        <f>INDEX(resultados!$A$2:$ZZ$1389, 33, MATCH($B$2, resultados!$A$1:$ZZ$1, 0))</f>
        <v/>
      </c>
      <c r="C39">
        <f>INDEX(resultados!$A$2:$ZZ$1389, 33, MATCH($B$3, resultados!$A$1:$ZZ$1, 0))</f>
        <v/>
      </c>
    </row>
    <row r="40">
      <c r="A40">
        <f>INDEX(resultados!$A$2:$ZZ$1389, 34, MATCH($B$1, resultados!$A$1:$ZZ$1, 0))</f>
        <v/>
      </c>
      <c r="B40">
        <f>INDEX(resultados!$A$2:$ZZ$1389, 34, MATCH($B$2, resultados!$A$1:$ZZ$1, 0))</f>
        <v/>
      </c>
      <c r="C40">
        <f>INDEX(resultados!$A$2:$ZZ$1389, 34, MATCH($B$3, resultados!$A$1:$ZZ$1, 0))</f>
        <v/>
      </c>
    </row>
    <row r="41">
      <c r="A41">
        <f>INDEX(resultados!$A$2:$ZZ$1389, 35, MATCH($B$1, resultados!$A$1:$ZZ$1, 0))</f>
        <v/>
      </c>
      <c r="B41">
        <f>INDEX(resultados!$A$2:$ZZ$1389, 35, MATCH($B$2, resultados!$A$1:$ZZ$1, 0))</f>
        <v/>
      </c>
      <c r="C41">
        <f>INDEX(resultados!$A$2:$ZZ$1389, 35, MATCH($B$3, resultados!$A$1:$ZZ$1, 0))</f>
        <v/>
      </c>
    </row>
    <row r="42">
      <c r="A42">
        <f>INDEX(resultados!$A$2:$ZZ$1389, 36, MATCH($B$1, resultados!$A$1:$ZZ$1, 0))</f>
        <v/>
      </c>
      <c r="B42">
        <f>INDEX(resultados!$A$2:$ZZ$1389, 36, MATCH($B$2, resultados!$A$1:$ZZ$1, 0))</f>
        <v/>
      </c>
      <c r="C42">
        <f>INDEX(resultados!$A$2:$ZZ$1389, 36, MATCH($B$3, resultados!$A$1:$ZZ$1, 0))</f>
        <v/>
      </c>
    </row>
    <row r="43">
      <c r="A43">
        <f>INDEX(resultados!$A$2:$ZZ$1389, 37, MATCH($B$1, resultados!$A$1:$ZZ$1, 0))</f>
        <v/>
      </c>
      <c r="B43">
        <f>INDEX(resultados!$A$2:$ZZ$1389, 37, MATCH($B$2, resultados!$A$1:$ZZ$1, 0))</f>
        <v/>
      </c>
      <c r="C43">
        <f>INDEX(resultados!$A$2:$ZZ$1389, 37, MATCH($B$3, resultados!$A$1:$ZZ$1, 0))</f>
        <v/>
      </c>
    </row>
    <row r="44">
      <c r="A44">
        <f>INDEX(resultados!$A$2:$ZZ$1389, 38, MATCH($B$1, resultados!$A$1:$ZZ$1, 0))</f>
        <v/>
      </c>
      <c r="B44">
        <f>INDEX(resultados!$A$2:$ZZ$1389, 38, MATCH($B$2, resultados!$A$1:$ZZ$1, 0))</f>
        <v/>
      </c>
      <c r="C44">
        <f>INDEX(resultados!$A$2:$ZZ$1389, 38, MATCH($B$3, resultados!$A$1:$ZZ$1, 0))</f>
        <v/>
      </c>
    </row>
    <row r="45">
      <c r="A45">
        <f>INDEX(resultados!$A$2:$ZZ$1389, 39, MATCH($B$1, resultados!$A$1:$ZZ$1, 0))</f>
        <v/>
      </c>
      <c r="B45">
        <f>INDEX(resultados!$A$2:$ZZ$1389, 39, MATCH($B$2, resultados!$A$1:$ZZ$1, 0))</f>
        <v/>
      </c>
      <c r="C45">
        <f>INDEX(resultados!$A$2:$ZZ$1389, 39, MATCH($B$3, resultados!$A$1:$ZZ$1, 0))</f>
        <v/>
      </c>
    </row>
    <row r="46">
      <c r="A46">
        <f>INDEX(resultados!$A$2:$ZZ$1389, 40, MATCH($B$1, resultados!$A$1:$ZZ$1, 0))</f>
        <v/>
      </c>
      <c r="B46">
        <f>INDEX(resultados!$A$2:$ZZ$1389, 40, MATCH($B$2, resultados!$A$1:$ZZ$1, 0))</f>
        <v/>
      </c>
      <c r="C46">
        <f>INDEX(resultados!$A$2:$ZZ$1389, 40, MATCH($B$3, resultados!$A$1:$ZZ$1, 0))</f>
        <v/>
      </c>
    </row>
    <row r="47">
      <c r="A47">
        <f>INDEX(resultados!$A$2:$ZZ$1389, 41, MATCH($B$1, resultados!$A$1:$ZZ$1, 0))</f>
        <v/>
      </c>
      <c r="B47">
        <f>INDEX(resultados!$A$2:$ZZ$1389, 41, MATCH($B$2, resultados!$A$1:$ZZ$1, 0))</f>
        <v/>
      </c>
      <c r="C47">
        <f>INDEX(resultados!$A$2:$ZZ$1389, 41, MATCH($B$3, resultados!$A$1:$ZZ$1, 0))</f>
        <v/>
      </c>
    </row>
    <row r="48">
      <c r="A48">
        <f>INDEX(resultados!$A$2:$ZZ$1389, 42, MATCH($B$1, resultados!$A$1:$ZZ$1, 0))</f>
        <v/>
      </c>
      <c r="B48">
        <f>INDEX(resultados!$A$2:$ZZ$1389, 42, MATCH($B$2, resultados!$A$1:$ZZ$1, 0))</f>
        <v/>
      </c>
      <c r="C48">
        <f>INDEX(resultados!$A$2:$ZZ$1389, 42, MATCH($B$3, resultados!$A$1:$ZZ$1, 0))</f>
        <v/>
      </c>
    </row>
    <row r="49">
      <c r="A49">
        <f>INDEX(resultados!$A$2:$ZZ$1389, 43, MATCH($B$1, resultados!$A$1:$ZZ$1, 0))</f>
        <v/>
      </c>
      <c r="B49">
        <f>INDEX(resultados!$A$2:$ZZ$1389, 43, MATCH($B$2, resultados!$A$1:$ZZ$1, 0))</f>
        <v/>
      </c>
      <c r="C49">
        <f>INDEX(resultados!$A$2:$ZZ$1389, 43, MATCH($B$3, resultados!$A$1:$ZZ$1, 0))</f>
        <v/>
      </c>
    </row>
    <row r="50">
      <c r="A50">
        <f>INDEX(resultados!$A$2:$ZZ$1389, 44, MATCH($B$1, resultados!$A$1:$ZZ$1, 0))</f>
        <v/>
      </c>
      <c r="B50">
        <f>INDEX(resultados!$A$2:$ZZ$1389, 44, MATCH($B$2, resultados!$A$1:$ZZ$1, 0))</f>
        <v/>
      </c>
      <c r="C50">
        <f>INDEX(resultados!$A$2:$ZZ$1389, 44, MATCH($B$3, resultados!$A$1:$ZZ$1, 0))</f>
        <v/>
      </c>
    </row>
    <row r="51">
      <c r="A51">
        <f>INDEX(resultados!$A$2:$ZZ$1389, 45, MATCH($B$1, resultados!$A$1:$ZZ$1, 0))</f>
        <v/>
      </c>
      <c r="B51">
        <f>INDEX(resultados!$A$2:$ZZ$1389, 45, MATCH($B$2, resultados!$A$1:$ZZ$1, 0))</f>
        <v/>
      </c>
      <c r="C51">
        <f>INDEX(resultados!$A$2:$ZZ$1389, 45, MATCH($B$3, resultados!$A$1:$ZZ$1, 0))</f>
        <v/>
      </c>
    </row>
    <row r="52">
      <c r="A52">
        <f>INDEX(resultados!$A$2:$ZZ$1389, 46, MATCH($B$1, resultados!$A$1:$ZZ$1, 0))</f>
        <v/>
      </c>
      <c r="B52">
        <f>INDEX(resultados!$A$2:$ZZ$1389, 46, MATCH($B$2, resultados!$A$1:$ZZ$1, 0))</f>
        <v/>
      </c>
      <c r="C52">
        <f>INDEX(resultados!$A$2:$ZZ$1389, 46, MATCH($B$3, resultados!$A$1:$ZZ$1, 0))</f>
        <v/>
      </c>
    </row>
    <row r="53">
      <c r="A53">
        <f>INDEX(resultados!$A$2:$ZZ$1389, 47, MATCH($B$1, resultados!$A$1:$ZZ$1, 0))</f>
        <v/>
      </c>
      <c r="B53">
        <f>INDEX(resultados!$A$2:$ZZ$1389, 47, MATCH($B$2, resultados!$A$1:$ZZ$1, 0))</f>
        <v/>
      </c>
      <c r="C53">
        <f>INDEX(resultados!$A$2:$ZZ$1389, 47, MATCH($B$3, resultados!$A$1:$ZZ$1, 0))</f>
        <v/>
      </c>
    </row>
    <row r="54">
      <c r="A54">
        <f>INDEX(resultados!$A$2:$ZZ$1389, 48, MATCH($B$1, resultados!$A$1:$ZZ$1, 0))</f>
        <v/>
      </c>
      <c r="B54">
        <f>INDEX(resultados!$A$2:$ZZ$1389, 48, MATCH($B$2, resultados!$A$1:$ZZ$1, 0))</f>
        <v/>
      </c>
      <c r="C54">
        <f>INDEX(resultados!$A$2:$ZZ$1389, 48, MATCH($B$3, resultados!$A$1:$ZZ$1, 0))</f>
        <v/>
      </c>
    </row>
    <row r="55">
      <c r="A55">
        <f>INDEX(resultados!$A$2:$ZZ$1389, 49, MATCH($B$1, resultados!$A$1:$ZZ$1, 0))</f>
        <v/>
      </c>
      <c r="B55">
        <f>INDEX(resultados!$A$2:$ZZ$1389, 49, MATCH($B$2, resultados!$A$1:$ZZ$1, 0))</f>
        <v/>
      </c>
      <c r="C55">
        <f>INDEX(resultados!$A$2:$ZZ$1389, 49, MATCH($B$3, resultados!$A$1:$ZZ$1, 0))</f>
        <v/>
      </c>
    </row>
    <row r="56">
      <c r="A56">
        <f>INDEX(resultados!$A$2:$ZZ$1389, 50, MATCH($B$1, resultados!$A$1:$ZZ$1, 0))</f>
        <v/>
      </c>
      <c r="B56">
        <f>INDEX(resultados!$A$2:$ZZ$1389, 50, MATCH($B$2, resultados!$A$1:$ZZ$1, 0))</f>
        <v/>
      </c>
      <c r="C56">
        <f>INDEX(resultados!$A$2:$ZZ$1389, 50, MATCH($B$3, resultados!$A$1:$ZZ$1, 0))</f>
        <v/>
      </c>
    </row>
    <row r="57">
      <c r="A57">
        <f>INDEX(resultados!$A$2:$ZZ$1389, 51, MATCH($B$1, resultados!$A$1:$ZZ$1, 0))</f>
        <v/>
      </c>
      <c r="B57">
        <f>INDEX(resultados!$A$2:$ZZ$1389, 51, MATCH($B$2, resultados!$A$1:$ZZ$1, 0))</f>
        <v/>
      </c>
      <c r="C57">
        <f>INDEX(resultados!$A$2:$ZZ$1389, 51, MATCH($B$3, resultados!$A$1:$ZZ$1, 0))</f>
        <v/>
      </c>
    </row>
    <row r="58">
      <c r="A58">
        <f>INDEX(resultados!$A$2:$ZZ$1389, 52, MATCH($B$1, resultados!$A$1:$ZZ$1, 0))</f>
        <v/>
      </c>
      <c r="B58">
        <f>INDEX(resultados!$A$2:$ZZ$1389, 52, MATCH($B$2, resultados!$A$1:$ZZ$1, 0))</f>
        <v/>
      </c>
      <c r="C58">
        <f>INDEX(resultados!$A$2:$ZZ$1389, 52, MATCH($B$3, resultados!$A$1:$ZZ$1, 0))</f>
        <v/>
      </c>
    </row>
    <row r="59">
      <c r="A59">
        <f>INDEX(resultados!$A$2:$ZZ$1389, 53, MATCH($B$1, resultados!$A$1:$ZZ$1, 0))</f>
        <v/>
      </c>
      <c r="B59">
        <f>INDEX(resultados!$A$2:$ZZ$1389, 53, MATCH($B$2, resultados!$A$1:$ZZ$1, 0))</f>
        <v/>
      </c>
      <c r="C59">
        <f>INDEX(resultados!$A$2:$ZZ$1389, 53, MATCH($B$3, resultados!$A$1:$ZZ$1, 0))</f>
        <v/>
      </c>
    </row>
    <row r="60">
      <c r="A60">
        <f>INDEX(resultados!$A$2:$ZZ$1389, 54, MATCH($B$1, resultados!$A$1:$ZZ$1, 0))</f>
        <v/>
      </c>
      <c r="B60">
        <f>INDEX(resultados!$A$2:$ZZ$1389, 54, MATCH($B$2, resultados!$A$1:$ZZ$1, 0))</f>
        <v/>
      </c>
      <c r="C60">
        <f>INDEX(resultados!$A$2:$ZZ$1389, 54, MATCH($B$3, resultados!$A$1:$ZZ$1, 0))</f>
        <v/>
      </c>
    </row>
    <row r="61">
      <c r="A61">
        <f>INDEX(resultados!$A$2:$ZZ$1389, 55, MATCH($B$1, resultados!$A$1:$ZZ$1, 0))</f>
        <v/>
      </c>
      <c r="B61">
        <f>INDEX(resultados!$A$2:$ZZ$1389, 55, MATCH($B$2, resultados!$A$1:$ZZ$1, 0))</f>
        <v/>
      </c>
      <c r="C61">
        <f>INDEX(resultados!$A$2:$ZZ$1389, 55, MATCH($B$3, resultados!$A$1:$ZZ$1, 0))</f>
        <v/>
      </c>
    </row>
    <row r="62">
      <c r="A62">
        <f>INDEX(resultados!$A$2:$ZZ$1389, 56, MATCH($B$1, resultados!$A$1:$ZZ$1, 0))</f>
        <v/>
      </c>
      <c r="B62">
        <f>INDEX(resultados!$A$2:$ZZ$1389, 56, MATCH($B$2, resultados!$A$1:$ZZ$1, 0))</f>
        <v/>
      </c>
      <c r="C62">
        <f>INDEX(resultados!$A$2:$ZZ$1389, 56, MATCH($B$3, resultados!$A$1:$ZZ$1, 0))</f>
        <v/>
      </c>
    </row>
    <row r="63">
      <c r="A63">
        <f>INDEX(resultados!$A$2:$ZZ$1389, 57, MATCH($B$1, resultados!$A$1:$ZZ$1, 0))</f>
        <v/>
      </c>
      <c r="B63">
        <f>INDEX(resultados!$A$2:$ZZ$1389, 57, MATCH($B$2, resultados!$A$1:$ZZ$1, 0))</f>
        <v/>
      </c>
      <c r="C63">
        <f>INDEX(resultados!$A$2:$ZZ$1389, 57, MATCH($B$3, resultados!$A$1:$ZZ$1, 0))</f>
        <v/>
      </c>
    </row>
    <row r="64">
      <c r="A64">
        <f>INDEX(resultados!$A$2:$ZZ$1389, 58, MATCH($B$1, resultados!$A$1:$ZZ$1, 0))</f>
        <v/>
      </c>
      <c r="B64">
        <f>INDEX(resultados!$A$2:$ZZ$1389, 58, MATCH($B$2, resultados!$A$1:$ZZ$1, 0))</f>
        <v/>
      </c>
      <c r="C64">
        <f>INDEX(resultados!$A$2:$ZZ$1389, 58, MATCH($B$3, resultados!$A$1:$ZZ$1, 0))</f>
        <v/>
      </c>
    </row>
    <row r="65">
      <c r="A65">
        <f>INDEX(resultados!$A$2:$ZZ$1389, 59, MATCH($B$1, resultados!$A$1:$ZZ$1, 0))</f>
        <v/>
      </c>
      <c r="B65">
        <f>INDEX(resultados!$A$2:$ZZ$1389, 59, MATCH($B$2, resultados!$A$1:$ZZ$1, 0))</f>
        <v/>
      </c>
      <c r="C65">
        <f>INDEX(resultados!$A$2:$ZZ$1389, 59, MATCH($B$3, resultados!$A$1:$ZZ$1, 0))</f>
        <v/>
      </c>
    </row>
    <row r="66">
      <c r="A66">
        <f>INDEX(resultados!$A$2:$ZZ$1389, 60, MATCH($B$1, resultados!$A$1:$ZZ$1, 0))</f>
        <v/>
      </c>
      <c r="B66">
        <f>INDEX(resultados!$A$2:$ZZ$1389, 60, MATCH($B$2, resultados!$A$1:$ZZ$1, 0))</f>
        <v/>
      </c>
      <c r="C66">
        <f>INDEX(resultados!$A$2:$ZZ$1389, 60, MATCH($B$3, resultados!$A$1:$ZZ$1, 0))</f>
        <v/>
      </c>
    </row>
    <row r="67">
      <c r="A67">
        <f>INDEX(resultados!$A$2:$ZZ$1389, 61, MATCH($B$1, resultados!$A$1:$ZZ$1, 0))</f>
        <v/>
      </c>
      <c r="B67">
        <f>INDEX(resultados!$A$2:$ZZ$1389, 61, MATCH($B$2, resultados!$A$1:$ZZ$1, 0))</f>
        <v/>
      </c>
      <c r="C67">
        <f>INDEX(resultados!$A$2:$ZZ$1389, 61, MATCH($B$3, resultados!$A$1:$ZZ$1, 0))</f>
        <v/>
      </c>
    </row>
    <row r="68">
      <c r="A68">
        <f>INDEX(resultados!$A$2:$ZZ$1389, 62, MATCH($B$1, resultados!$A$1:$ZZ$1, 0))</f>
        <v/>
      </c>
      <c r="B68">
        <f>INDEX(resultados!$A$2:$ZZ$1389, 62, MATCH($B$2, resultados!$A$1:$ZZ$1, 0))</f>
        <v/>
      </c>
      <c r="C68">
        <f>INDEX(resultados!$A$2:$ZZ$1389, 62, MATCH($B$3, resultados!$A$1:$ZZ$1, 0))</f>
        <v/>
      </c>
    </row>
    <row r="69">
      <c r="A69">
        <f>INDEX(resultados!$A$2:$ZZ$1389, 63, MATCH($B$1, resultados!$A$1:$ZZ$1, 0))</f>
        <v/>
      </c>
      <c r="B69">
        <f>INDEX(resultados!$A$2:$ZZ$1389, 63, MATCH($B$2, resultados!$A$1:$ZZ$1, 0))</f>
        <v/>
      </c>
      <c r="C69">
        <f>INDEX(resultados!$A$2:$ZZ$1389, 63, MATCH($B$3, resultados!$A$1:$ZZ$1, 0))</f>
        <v/>
      </c>
    </row>
    <row r="70">
      <c r="A70">
        <f>INDEX(resultados!$A$2:$ZZ$1389, 64, MATCH($B$1, resultados!$A$1:$ZZ$1, 0))</f>
        <v/>
      </c>
      <c r="B70">
        <f>INDEX(resultados!$A$2:$ZZ$1389, 64, MATCH($B$2, resultados!$A$1:$ZZ$1, 0))</f>
        <v/>
      </c>
      <c r="C70">
        <f>INDEX(resultados!$A$2:$ZZ$1389, 64, MATCH($B$3, resultados!$A$1:$ZZ$1, 0))</f>
        <v/>
      </c>
    </row>
    <row r="71">
      <c r="A71">
        <f>INDEX(resultados!$A$2:$ZZ$1389, 65, MATCH($B$1, resultados!$A$1:$ZZ$1, 0))</f>
        <v/>
      </c>
      <c r="B71">
        <f>INDEX(resultados!$A$2:$ZZ$1389, 65, MATCH($B$2, resultados!$A$1:$ZZ$1, 0))</f>
        <v/>
      </c>
      <c r="C71">
        <f>INDEX(resultados!$A$2:$ZZ$1389, 65, MATCH($B$3, resultados!$A$1:$ZZ$1, 0))</f>
        <v/>
      </c>
    </row>
    <row r="72">
      <c r="A72">
        <f>INDEX(resultados!$A$2:$ZZ$1389, 66, MATCH($B$1, resultados!$A$1:$ZZ$1, 0))</f>
        <v/>
      </c>
      <c r="B72">
        <f>INDEX(resultados!$A$2:$ZZ$1389, 66, MATCH($B$2, resultados!$A$1:$ZZ$1, 0))</f>
        <v/>
      </c>
      <c r="C72">
        <f>INDEX(resultados!$A$2:$ZZ$1389, 66, MATCH($B$3, resultados!$A$1:$ZZ$1, 0))</f>
        <v/>
      </c>
    </row>
    <row r="73">
      <c r="A73">
        <f>INDEX(resultados!$A$2:$ZZ$1389, 67, MATCH($B$1, resultados!$A$1:$ZZ$1, 0))</f>
        <v/>
      </c>
      <c r="B73">
        <f>INDEX(resultados!$A$2:$ZZ$1389, 67, MATCH($B$2, resultados!$A$1:$ZZ$1, 0))</f>
        <v/>
      </c>
      <c r="C73">
        <f>INDEX(resultados!$A$2:$ZZ$1389, 67, MATCH($B$3, resultados!$A$1:$ZZ$1, 0))</f>
        <v/>
      </c>
    </row>
    <row r="74">
      <c r="A74">
        <f>INDEX(resultados!$A$2:$ZZ$1389, 68, MATCH($B$1, resultados!$A$1:$ZZ$1, 0))</f>
        <v/>
      </c>
      <c r="B74">
        <f>INDEX(resultados!$A$2:$ZZ$1389, 68, MATCH($B$2, resultados!$A$1:$ZZ$1, 0))</f>
        <v/>
      </c>
      <c r="C74">
        <f>INDEX(resultados!$A$2:$ZZ$1389, 68, MATCH($B$3, resultados!$A$1:$ZZ$1, 0))</f>
        <v/>
      </c>
    </row>
    <row r="75">
      <c r="A75">
        <f>INDEX(resultados!$A$2:$ZZ$1389, 69, MATCH($B$1, resultados!$A$1:$ZZ$1, 0))</f>
        <v/>
      </c>
      <c r="B75">
        <f>INDEX(resultados!$A$2:$ZZ$1389, 69, MATCH($B$2, resultados!$A$1:$ZZ$1, 0))</f>
        <v/>
      </c>
      <c r="C75">
        <f>INDEX(resultados!$A$2:$ZZ$1389, 69, MATCH($B$3, resultados!$A$1:$ZZ$1, 0))</f>
        <v/>
      </c>
    </row>
    <row r="76">
      <c r="A76">
        <f>INDEX(resultados!$A$2:$ZZ$1389, 70, MATCH($B$1, resultados!$A$1:$ZZ$1, 0))</f>
        <v/>
      </c>
      <c r="B76">
        <f>INDEX(resultados!$A$2:$ZZ$1389, 70, MATCH($B$2, resultados!$A$1:$ZZ$1, 0))</f>
        <v/>
      </c>
      <c r="C76">
        <f>INDEX(resultados!$A$2:$ZZ$1389, 70, MATCH($B$3, resultados!$A$1:$ZZ$1, 0))</f>
        <v/>
      </c>
    </row>
    <row r="77">
      <c r="A77">
        <f>INDEX(resultados!$A$2:$ZZ$1389, 71, MATCH($B$1, resultados!$A$1:$ZZ$1, 0))</f>
        <v/>
      </c>
      <c r="B77">
        <f>INDEX(resultados!$A$2:$ZZ$1389, 71, MATCH($B$2, resultados!$A$1:$ZZ$1, 0))</f>
        <v/>
      </c>
      <c r="C77">
        <f>INDEX(resultados!$A$2:$ZZ$1389, 71, MATCH($B$3, resultados!$A$1:$ZZ$1, 0))</f>
        <v/>
      </c>
    </row>
    <row r="78">
      <c r="A78">
        <f>INDEX(resultados!$A$2:$ZZ$1389, 72, MATCH($B$1, resultados!$A$1:$ZZ$1, 0))</f>
        <v/>
      </c>
      <c r="B78">
        <f>INDEX(resultados!$A$2:$ZZ$1389, 72, MATCH($B$2, resultados!$A$1:$ZZ$1, 0))</f>
        <v/>
      </c>
      <c r="C78">
        <f>INDEX(resultados!$A$2:$ZZ$1389, 72, MATCH($B$3, resultados!$A$1:$ZZ$1, 0))</f>
        <v/>
      </c>
    </row>
    <row r="79">
      <c r="A79">
        <f>INDEX(resultados!$A$2:$ZZ$1389, 73, MATCH($B$1, resultados!$A$1:$ZZ$1, 0))</f>
        <v/>
      </c>
      <c r="B79">
        <f>INDEX(resultados!$A$2:$ZZ$1389, 73, MATCH($B$2, resultados!$A$1:$ZZ$1, 0))</f>
        <v/>
      </c>
      <c r="C79">
        <f>INDEX(resultados!$A$2:$ZZ$1389, 73, MATCH($B$3, resultados!$A$1:$ZZ$1, 0))</f>
        <v/>
      </c>
    </row>
    <row r="80">
      <c r="A80">
        <f>INDEX(resultados!$A$2:$ZZ$1389, 74, MATCH($B$1, resultados!$A$1:$ZZ$1, 0))</f>
        <v/>
      </c>
      <c r="B80">
        <f>INDEX(resultados!$A$2:$ZZ$1389, 74, MATCH($B$2, resultados!$A$1:$ZZ$1, 0))</f>
        <v/>
      </c>
      <c r="C80">
        <f>INDEX(resultados!$A$2:$ZZ$1389, 74, MATCH($B$3, resultados!$A$1:$ZZ$1, 0))</f>
        <v/>
      </c>
    </row>
    <row r="81">
      <c r="A81">
        <f>INDEX(resultados!$A$2:$ZZ$1389, 75, MATCH($B$1, resultados!$A$1:$ZZ$1, 0))</f>
        <v/>
      </c>
      <c r="B81">
        <f>INDEX(resultados!$A$2:$ZZ$1389, 75, MATCH($B$2, resultados!$A$1:$ZZ$1, 0))</f>
        <v/>
      </c>
      <c r="C81">
        <f>INDEX(resultados!$A$2:$ZZ$1389, 75, MATCH($B$3, resultados!$A$1:$ZZ$1, 0))</f>
        <v/>
      </c>
    </row>
    <row r="82">
      <c r="A82">
        <f>INDEX(resultados!$A$2:$ZZ$1389, 76, MATCH($B$1, resultados!$A$1:$ZZ$1, 0))</f>
        <v/>
      </c>
      <c r="B82">
        <f>INDEX(resultados!$A$2:$ZZ$1389, 76, MATCH($B$2, resultados!$A$1:$ZZ$1, 0))</f>
        <v/>
      </c>
      <c r="C82">
        <f>INDEX(resultados!$A$2:$ZZ$1389, 76, MATCH($B$3, resultados!$A$1:$ZZ$1, 0))</f>
        <v/>
      </c>
    </row>
    <row r="83">
      <c r="A83">
        <f>INDEX(resultados!$A$2:$ZZ$1389, 77, MATCH($B$1, resultados!$A$1:$ZZ$1, 0))</f>
        <v/>
      </c>
      <c r="B83">
        <f>INDEX(resultados!$A$2:$ZZ$1389, 77, MATCH($B$2, resultados!$A$1:$ZZ$1, 0))</f>
        <v/>
      </c>
      <c r="C83">
        <f>INDEX(resultados!$A$2:$ZZ$1389, 77, MATCH($B$3, resultados!$A$1:$ZZ$1, 0))</f>
        <v/>
      </c>
    </row>
    <row r="84">
      <c r="A84">
        <f>INDEX(resultados!$A$2:$ZZ$1389, 78, MATCH($B$1, resultados!$A$1:$ZZ$1, 0))</f>
        <v/>
      </c>
      <c r="B84">
        <f>INDEX(resultados!$A$2:$ZZ$1389, 78, MATCH($B$2, resultados!$A$1:$ZZ$1, 0))</f>
        <v/>
      </c>
      <c r="C84">
        <f>INDEX(resultados!$A$2:$ZZ$1389, 78, MATCH($B$3, resultados!$A$1:$ZZ$1, 0))</f>
        <v/>
      </c>
    </row>
    <row r="85">
      <c r="A85">
        <f>INDEX(resultados!$A$2:$ZZ$1389, 79, MATCH($B$1, resultados!$A$1:$ZZ$1, 0))</f>
        <v/>
      </c>
      <c r="B85">
        <f>INDEX(resultados!$A$2:$ZZ$1389, 79, MATCH($B$2, resultados!$A$1:$ZZ$1, 0))</f>
        <v/>
      </c>
      <c r="C85">
        <f>INDEX(resultados!$A$2:$ZZ$1389, 79, MATCH($B$3, resultados!$A$1:$ZZ$1, 0))</f>
        <v/>
      </c>
    </row>
    <row r="86">
      <c r="A86">
        <f>INDEX(resultados!$A$2:$ZZ$1389, 80, MATCH($B$1, resultados!$A$1:$ZZ$1, 0))</f>
        <v/>
      </c>
      <c r="B86">
        <f>INDEX(resultados!$A$2:$ZZ$1389, 80, MATCH($B$2, resultados!$A$1:$ZZ$1, 0))</f>
        <v/>
      </c>
      <c r="C86">
        <f>INDEX(resultados!$A$2:$ZZ$1389, 80, MATCH($B$3, resultados!$A$1:$ZZ$1, 0))</f>
        <v/>
      </c>
    </row>
    <row r="87">
      <c r="A87">
        <f>INDEX(resultados!$A$2:$ZZ$1389, 81, MATCH($B$1, resultados!$A$1:$ZZ$1, 0))</f>
        <v/>
      </c>
      <c r="B87">
        <f>INDEX(resultados!$A$2:$ZZ$1389, 81, MATCH($B$2, resultados!$A$1:$ZZ$1, 0))</f>
        <v/>
      </c>
      <c r="C87">
        <f>INDEX(resultados!$A$2:$ZZ$1389, 81, MATCH($B$3, resultados!$A$1:$ZZ$1, 0))</f>
        <v/>
      </c>
    </row>
    <row r="88">
      <c r="A88">
        <f>INDEX(resultados!$A$2:$ZZ$1389, 82, MATCH($B$1, resultados!$A$1:$ZZ$1, 0))</f>
        <v/>
      </c>
      <c r="B88">
        <f>INDEX(resultados!$A$2:$ZZ$1389, 82, MATCH($B$2, resultados!$A$1:$ZZ$1, 0))</f>
        <v/>
      </c>
      <c r="C88">
        <f>INDEX(resultados!$A$2:$ZZ$1389, 82, MATCH($B$3, resultados!$A$1:$ZZ$1, 0))</f>
        <v/>
      </c>
    </row>
    <row r="89">
      <c r="A89">
        <f>INDEX(resultados!$A$2:$ZZ$1389, 83, MATCH($B$1, resultados!$A$1:$ZZ$1, 0))</f>
        <v/>
      </c>
      <c r="B89">
        <f>INDEX(resultados!$A$2:$ZZ$1389, 83, MATCH($B$2, resultados!$A$1:$ZZ$1, 0))</f>
        <v/>
      </c>
      <c r="C89">
        <f>INDEX(resultados!$A$2:$ZZ$1389, 83, MATCH($B$3, resultados!$A$1:$ZZ$1, 0))</f>
        <v/>
      </c>
    </row>
    <row r="90">
      <c r="A90">
        <f>INDEX(resultados!$A$2:$ZZ$1389, 84, MATCH($B$1, resultados!$A$1:$ZZ$1, 0))</f>
        <v/>
      </c>
      <c r="B90">
        <f>INDEX(resultados!$A$2:$ZZ$1389, 84, MATCH($B$2, resultados!$A$1:$ZZ$1, 0))</f>
        <v/>
      </c>
      <c r="C90">
        <f>INDEX(resultados!$A$2:$ZZ$1389, 84, MATCH($B$3, resultados!$A$1:$ZZ$1, 0))</f>
        <v/>
      </c>
    </row>
    <row r="91">
      <c r="A91">
        <f>INDEX(resultados!$A$2:$ZZ$1389, 85, MATCH($B$1, resultados!$A$1:$ZZ$1, 0))</f>
        <v/>
      </c>
      <c r="B91">
        <f>INDEX(resultados!$A$2:$ZZ$1389, 85, MATCH($B$2, resultados!$A$1:$ZZ$1, 0))</f>
        <v/>
      </c>
      <c r="C91">
        <f>INDEX(resultados!$A$2:$ZZ$1389, 85, MATCH($B$3, resultados!$A$1:$ZZ$1, 0))</f>
        <v/>
      </c>
    </row>
    <row r="92">
      <c r="A92">
        <f>INDEX(resultados!$A$2:$ZZ$1389, 86, MATCH($B$1, resultados!$A$1:$ZZ$1, 0))</f>
        <v/>
      </c>
      <c r="B92">
        <f>INDEX(resultados!$A$2:$ZZ$1389, 86, MATCH($B$2, resultados!$A$1:$ZZ$1, 0))</f>
        <v/>
      </c>
      <c r="C92">
        <f>INDEX(resultados!$A$2:$ZZ$1389, 86, MATCH($B$3, resultados!$A$1:$ZZ$1, 0))</f>
        <v/>
      </c>
    </row>
    <row r="93">
      <c r="A93">
        <f>INDEX(resultados!$A$2:$ZZ$1389, 87, MATCH($B$1, resultados!$A$1:$ZZ$1, 0))</f>
        <v/>
      </c>
      <c r="B93">
        <f>INDEX(resultados!$A$2:$ZZ$1389, 87, MATCH($B$2, resultados!$A$1:$ZZ$1, 0))</f>
        <v/>
      </c>
      <c r="C93">
        <f>INDEX(resultados!$A$2:$ZZ$1389, 87, MATCH($B$3, resultados!$A$1:$ZZ$1, 0))</f>
        <v/>
      </c>
    </row>
    <row r="94">
      <c r="A94">
        <f>INDEX(resultados!$A$2:$ZZ$1389, 88, MATCH($B$1, resultados!$A$1:$ZZ$1, 0))</f>
        <v/>
      </c>
      <c r="B94">
        <f>INDEX(resultados!$A$2:$ZZ$1389, 88, MATCH($B$2, resultados!$A$1:$ZZ$1, 0))</f>
        <v/>
      </c>
      <c r="C94">
        <f>INDEX(resultados!$A$2:$ZZ$1389, 88, MATCH($B$3, resultados!$A$1:$ZZ$1, 0))</f>
        <v/>
      </c>
    </row>
    <row r="95">
      <c r="A95">
        <f>INDEX(resultados!$A$2:$ZZ$1389, 89, MATCH($B$1, resultados!$A$1:$ZZ$1, 0))</f>
        <v/>
      </c>
      <c r="B95">
        <f>INDEX(resultados!$A$2:$ZZ$1389, 89, MATCH($B$2, resultados!$A$1:$ZZ$1, 0))</f>
        <v/>
      </c>
      <c r="C95">
        <f>INDEX(resultados!$A$2:$ZZ$1389, 89, MATCH($B$3, resultados!$A$1:$ZZ$1, 0))</f>
        <v/>
      </c>
    </row>
    <row r="96">
      <c r="A96">
        <f>INDEX(resultados!$A$2:$ZZ$1389, 90, MATCH($B$1, resultados!$A$1:$ZZ$1, 0))</f>
        <v/>
      </c>
      <c r="B96">
        <f>INDEX(resultados!$A$2:$ZZ$1389, 90, MATCH($B$2, resultados!$A$1:$ZZ$1, 0))</f>
        <v/>
      </c>
      <c r="C96">
        <f>INDEX(resultados!$A$2:$ZZ$1389, 90, MATCH($B$3, resultados!$A$1:$ZZ$1, 0))</f>
        <v/>
      </c>
    </row>
    <row r="97">
      <c r="A97">
        <f>INDEX(resultados!$A$2:$ZZ$1389, 91, MATCH($B$1, resultados!$A$1:$ZZ$1, 0))</f>
        <v/>
      </c>
      <c r="B97">
        <f>INDEX(resultados!$A$2:$ZZ$1389, 91, MATCH($B$2, resultados!$A$1:$ZZ$1, 0))</f>
        <v/>
      </c>
      <c r="C97">
        <f>INDEX(resultados!$A$2:$ZZ$1389, 91, MATCH($B$3, resultados!$A$1:$ZZ$1, 0))</f>
        <v/>
      </c>
    </row>
    <row r="98">
      <c r="A98">
        <f>INDEX(resultados!$A$2:$ZZ$1389, 92, MATCH($B$1, resultados!$A$1:$ZZ$1, 0))</f>
        <v/>
      </c>
      <c r="B98">
        <f>INDEX(resultados!$A$2:$ZZ$1389, 92, MATCH($B$2, resultados!$A$1:$ZZ$1, 0))</f>
        <v/>
      </c>
      <c r="C98">
        <f>INDEX(resultados!$A$2:$ZZ$1389, 92, MATCH($B$3, resultados!$A$1:$ZZ$1, 0))</f>
        <v/>
      </c>
    </row>
    <row r="99">
      <c r="A99">
        <f>INDEX(resultados!$A$2:$ZZ$1389, 93, MATCH($B$1, resultados!$A$1:$ZZ$1, 0))</f>
        <v/>
      </c>
      <c r="B99">
        <f>INDEX(resultados!$A$2:$ZZ$1389, 93, MATCH($B$2, resultados!$A$1:$ZZ$1, 0))</f>
        <v/>
      </c>
      <c r="C99">
        <f>INDEX(resultados!$A$2:$ZZ$1389, 93, MATCH($B$3, resultados!$A$1:$ZZ$1, 0))</f>
        <v/>
      </c>
    </row>
    <row r="100">
      <c r="A100">
        <f>INDEX(resultados!$A$2:$ZZ$1389, 94, MATCH($B$1, resultados!$A$1:$ZZ$1, 0))</f>
        <v/>
      </c>
      <c r="B100">
        <f>INDEX(resultados!$A$2:$ZZ$1389, 94, MATCH($B$2, resultados!$A$1:$ZZ$1, 0))</f>
        <v/>
      </c>
      <c r="C100">
        <f>INDEX(resultados!$A$2:$ZZ$1389, 94, MATCH($B$3, resultados!$A$1:$ZZ$1, 0))</f>
        <v/>
      </c>
    </row>
    <row r="101">
      <c r="A101">
        <f>INDEX(resultados!$A$2:$ZZ$1389, 95, MATCH($B$1, resultados!$A$1:$ZZ$1, 0))</f>
        <v/>
      </c>
      <c r="B101">
        <f>INDEX(resultados!$A$2:$ZZ$1389, 95, MATCH($B$2, resultados!$A$1:$ZZ$1, 0))</f>
        <v/>
      </c>
      <c r="C101">
        <f>INDEX(resultados!$A$2:$ZZ$1389, 95, MATCH($B$3, resultados!$A$1:$ZZ$1, 0))</f>
        <v/>
      </c>
    </row>
    <row r="102">
      <c r="A102">
        <f>INDEX(resultados!$A$2:$ZZ$1389, 96, MATCH($B$1, resultados!$A$1:$ZZ$1, 0))</f>
        <v/>
      </c>
      <c r="B102">
        <f>INDEX(resultados!$A$2:$ZZ$1389, 96, MATCH($B$2, resultados!$A$1:$ZZ$1, 0))</f>
        <v/>
      </c>
      <c r="C102">
        <f>INDEX(resultados!$A$2:$ZZ$1389, 96, MATCH($B$3, resultados!$A$1:$ZZ$1, 0))</f>
        <v/>
      </c>
    </row>
    <row r="103">
      <c r="A103">
        <f>INDEX(resultados!$A$2:$ZZ$1389, 97, MATCH($B$1, resultados!$A$1:$ZZ$1, 0))</f>
        <v/>
      </c>
      <c r="B103">
        <f>INDEX(resultados!$A$2:$ZZ$1389, 97, MATCH($B$2, resultados!$A$1:$ZZ$1, 0))</f>
        <v/>
      </c>
      <c r="C103">
        <f>INDEX(resultados!$A$2:$ZZ$1389, 97, MATCH($B$3, resultados!$A$1:$ZZ$1, 0))</f>
        <v/>
      </c>
    </row>
    <row r="104">
      <c r="A104">
        <f>INDEX(resultados!$A$2:$ZZ$1389, 98, MATCH($B$1, resultados!$A$1:$ZZ$1, 0))</f>
        <v/>
      </c>
      <c r="B104">
        <f>INDEX(resultados!$A$2:$ZZ$1389, 98, MATCH($B$2, resultados!$A$1:$ZZ$1, 0))</f>
        <v/>
      </c>
      <c r="C104">
        <f>INDEX(resultados!$A$2:$ZZ$1389, 98, MATCH($B$3, resultados!$A$1:$ZZ$1, 0))</f>
        <v/>
      </c>
    </row>
    <row r="105">
      <c r="A105">
        <f>INDEX(resultados!$A$2:$ZZ$1389, 99, MATCH($B$1, resultados!$A$1:$ZZ$1, 0))</f>
        <v/>
      </c>
      <c r="B105">
        <f>INDEX(resultados!$A$2:$ZZ$1389, 99, MATCH($B$2, resultados!$A$1:$ZZ$1, 0))</f>
        <v/>
      </c>
      <c r="C105">
        <f>INDEX(resultados!$A$2:$ZZ$1389, 99, MATCH($B$3, resultados!$A$1:$ZZ$1, 0))</f>
        <v/>
      </c>
    </row>
    <row r="106">
      <c r="A106">
        <f>INDEX(resultados!$A$2:$ZZ$1389, 100, MATCH($B$1, resultados!$A$1:$ZZ$1, 0))</f>
        <v/>
      </c>
      <c r="B106">
        <f>INDEX(resultados!$A$2:$ZZ$1389, 100, MATCH($B$2, resultados!$A$1:$ZZ$1, 0))</f>
        <v/>
      </c>
      <c r="C106">
        <f>INDEX(resultados!$A$2:$ZZ$1389, 100, MATCH($B$3, resultados!$A$1:$ZZ$1, 0))</f>
        <v/>
      </c>
    </row>
    <row r="107">
      <c r="A107">
        <f>INDEX(resultados!$A$2:$ZZ$1389, 101, MATCH($B$1, resultados!$A$1:$ZZ$1, 0))</f>
        <v/>
      </c>
      <c r="B107">
        <f>INDEX(resultados!$A$2:$ZZ$1389, 101, MATCH($B$2, resultados!$A$1:$ZZ$1, 0))</f>
        <v/>
      </c>
      <c r="C107">
        <f>INDEX(resultados!$A$2:$ZZ$1389, 101, MATCH($B$3, resultados!$A$1:$ZZ$1, 0))</f>
        <v/>
      </c>
    </row>
    <row r="108">
      <c r="A108">
        <f>INDEX(resultados!$A$2:$ZZ$1389, 102, MATCH($B$1, resultados!$A$1:$ZZ$1, 0))</f>
        <v/>
      </c>
      <c r="B108">
        <f>INDEX(resultados!$A$2:$ZZ$1389, 102, MATCH($B$2, resultados!$A$1:$ZZ$1, 0))</f>
        <v/>
      </c>
      <c r="C108">
        <f>INDEX(resultados!$A$2:$ZZ$1389, 102, MATCH($B$3, resultados!$A$1:$ZZ$1, 0))</f>
        <v/>
      </c>
    </row>
    <row r="109">
      <c r="A109">
        <f>INDEX(resultados!$A$2:$ZZ$1389, 103, MATCH($B$1, resultados!$A$1:$ZZ$1, 0))</f>
        <v/>
      </c>
      <c r="B109">
        <f>INDEX(resultados!$A$2:$ZZ$1389, 103, MATCH($B$2, resultados!$A$1:$ZZ$1, 0))</f>
        <v/>
      </c>
      <c r="C109">
        <f>INDEX(resultados!$A$2:$ZZ$1389, 103, MATCH($B$3, resultados!$A$1:$ZZ$1, 0))</f>
        <v/>
      </c>
    </row>
    <row r="110">
      <c r="A110">
        <f>INDEX(resultados!$A$2:$ZZ$1389, 104, MATCH($B$1, resultados!$A$1:$ZZ$1, 0))</f>
        <v/>
      </c>
      <c r="B110">
        <f>INDEX(resultados!$A$2:$ZZ$1389, 104, MATCH($B$2, resultados!$A$1:$ZZ$1, 0))</f>
        <v/>
      </c>
      <c r="C110">
        <f>INDEX(resultados!$A$2:$ZZ$1389, 104, MATCH($B$3, resultados!$A$1:$ZZ$1, 0))</f>
        <v/>
      </c>
    </row>
    <row r="111">
      <c r="A111">
        <f>INDEX(resultados!$A$2:$ZZ$1389, 105, MATCH($B$1, resultados!$A$1:$ZZ$1, 0))</f>
        <v/>
      </c>
      <c r="B111">
        <f>INDEX(resultados!$A$2:$ZZ$1389, 105, MATCH($B$2, resultados!$A$1:$ZZ$1, 0))</f>
        <v/>
      </c>
      <c r="C111">
        <f>INDEX(resultados!$A$2:$ZZ$1389, 105, MATCH($B$3, resultados!$A$1:$ZZ$1, 0))</f>
        <v/>
      </c>
    </row>
    <row r="112">
      <c r="A112">
        <f>INDEX(resultados!$A$2:$ZZ$1389, 106, MATCH($B$1, resultados!$A$1:$ZZ$1, 0))</f>
        <v/>
      </c>
      <c r="B112">
        <f>INDEX(resultados!$A$2:$ZZ$1389, 106, MATCH($B$2, resultados!$A$1:$ZZ$1, 0))</f>
        <v/>
      </c>
      <c r="C112">
        <f>INDEX(resultados!$A$2:$ZZ$1389, 106, MATCH($B$3, resultados!$A$1:$ZZ$1, 0))</f>
        <v/>
      </c>
    </row>
    <row r="113">
      <c r="A113">
        <f>INDEX(resultados!$A$2:$ZZ$1389, 107, MATCH($B$1, resultados!$A$1:$ZZ$1, 0))</f>
        <v/>
      </c>
      <c r="B113">
        <f>INDEX(resultados!$A$2:$ZZ$1389, 107, MATCH($B$2, resultados!$A$1:$ZZ$1, 0))</f>
        <v/>
      </c>
      <c r="C113">
        <f>INDEX(resultados!$A$2:$ZZ$1389, 107, MATCH($B$3, resultados!$A$1:$ZZ$1, 0))</f>
        <v/>
      </c>
    </row>
    <row r="114">
      <c r="A114">
        <f>INDEX(resultados!$A$2:$ZZ$1389, 108, MATCH($B$1, resultados!$A$1:$ZZ$1, 0))</f>
        <v/>
      </c>
      <c r="B114">
        <f>INDEX(resultados!$A$2:$ZZ$1389, 108, MATCH($B$2, resultados!$A$1:$ZZ$1, 0))</f>
        <v/>
      </c>
      <c r="C114">
        <f>INDEX(resultados!$A$2:$ZZ$1389, 108, MATCH($B$3, resultados!$A$1:$ZZ$1, 0))</f>
        <v/>
      </c>
    </row>
    <row r="115">
      <c r="A115">
        <f>INDEX(resultados!$A$2:$ZZ$1389, 109, MATCH($B$1, resultados!$A$1:$ZZ$1, 0))</f>
        <v/>
      </c>
      <c r="B115">
        <f>INDEX(resultados!$A$2:$ZZ$1389, 109, MATCH($B$2, resultados!$A$1:$ZZ$1, 0))</f>
        <v/>
      </c>
      <c r="C115">
        <f>INDEX(resultados!$A$2:$ZZ$1389, 109, MATCH($B$3, resultados!$A$1:$ZZ$1, 0))</f>
        <v/>
      </c>
    </row>
    <row r="116">
      <c r="A116">
        <f>INDEX(resultados!$A$2:$ZZ$1389, 110, MATCH($B$1, resultados!$A$1:$ZZ$1, 0))</f>
        <v/>
      </c>
      <c r="B116">
        <f>INDEX(resultados!$A$2:$ZZ$1389, 110, MATCH($B$2, resultados!$A$1:$ZZ$1, 0))</f>
        <v/>
      </c>
      <c r="C116">
        <f>INDEX(resultados!$A$2:$ZZ$1389, 110, MATCH($B$3, resultados!$A$1:$ZZ$1, 0))</f>
        <v/>
      </c>
    </row>
    <row r="117">
      <c r="A117">
        <f>INDEX(resultados!$A$2:$ZZ$1389, 111, MATCH($B$1, resultados!$A$1:$ZZ$1, 0))</f>
        <v/>
      </c>
      <c r="B117">
        <f>INDEX(resultados!$A$2:$ZZ$1389, 111, MATCH($B$2, resultados!$A$1:$ZZ$1, 0))</f>
        <v/>
      </c>
      <c r="C117">
        <f>INDEX(resultados!$A$2:$ZZ$1389, 111, MATCH($B$3, resultados!$A$1:$ZZ$1, 0))</f>
        <v/>
      </c>
    </row>
    <row r="118">
      <c r="A118">
        <f>INDEX(resultados!$A$2:$ZZ$1389, 112, MATCH($B$1, resultados!$A$1:$ZZ$1, 0))</f>
        <v/>
      </c>
      <c r="B118">
        <f>INDEX(resultados!$A$2:$ZZ$1389, 112, MATCH($B$2, resultados!$A$1:$ZZ$1, 0))</f>
        <v/>
      </c>
      <c r="C118">
        <f>INDEX(resultados!$A$2:$ZZ$1389, 112, MATCH($B$3, resultados!$A$1:$ZZ$1, 0))</f>
        <v/>
      </c>
    </row>
    <row r="119">
      <c r="A119">
        <f>INDEX(resultados!$A$2:$ZZ$1389, 113, MATCH($B$1, resultados!$A$1:$ZZ$1, 0))</f>
        <v/>
      </c>
      <c r="B119">
        <f>INDEX(resultados!$A$2:$ZZ$1389, 113, MATCH($B$2, resultados!$A$1:$ZZ$1, 0))</f>
        <v/>
      </c>
      <c r="C119">
        <f>INDEX(resultados!$A$2:$ZZ$1389, 113, MATCH($B$3, resultados!$A$1:$ZZ$1, 0))</f>
        <v/>
      </c>
    </row>
    <row r="120">
      <c r="A120">
        <f>INDEX(resultados!$A$2:$ZZ$1389, 114, MATCH($B$1, resultados!$A$1:$ZZ$1, 0))</f>
        <v/>
      </c>
      <c r="B120">
        <f>INDEX(resultados!$A$2:$ZZ$1389, 114, MATCH($B$2, resultados!$A$1:$ZZ$1, 0))</f>
        <v/>
      </c>
      <c r="C120">
        <f>INDEX(resultados!$A$2:$ZZ$1389, 114, MATCH($B$3, resultados!$A$1:$ZZ$1, 0))</f>
        <v/>
      </c>
    </row>
    <row r="121">
      <c r="A121">
        <f>INDEX(resultados!$A$2:$ZZ$1389, 115, MATCH($B$1, resultados!$A$1:$ZZ$1, 0))</f>
        <v/>
      </c>
      <c r="B121">
        <f>INDEX(resultados!$A$2:$ZZ$1389, 115, MATCH($B$2, resultados!$A$1:$ZZ$1, 0))</f>
        <v/>
      </c>
      <c r="C121">
        <f>INDEX(resultados!$A$2:$ZZ$1389, 115, MATCH($B$3, resultados!$A$1:$ZZ$1, 0))</f>
        <v/>
      </c>
    </row>
    <row r="122">
      <c r="A122">
        <f>INDEX(resultados!$A$2:$ZZ$1389, 116, MATCH($B$1, resultados!$A$1:$ZZ$1, 0))</f>
        <v/>
      </c>
      <c r="B122">
        <f>INDEX(resultados!$A$2:$ZZ$1389, 116, MATCH($B$2, resultados!$A$1:$ZZ$1, 0))</f>
        <v/>
      </c>
      <c r="C122">
        <f>INDEX(resultados!$A$2:$ZZ$1389, 116, MATCH($B$3, resultados!$A$1:$ZZ$1, 0))</f>
        <v/>
      </c>
    </row>
    <row r="123">
      <c r="A123">
        <f>INDEX(resultados!$A$2:$ZZ$1389, 117, MATCH($B$1, resultados!$A$1:$ZZ$1, 0))</f>
        <v/>
      </c>
      <c r="B123">
        <f>INDEX(resultados!$A$2:$ZZ$1389, 117, MATCH($B$2, resultados!$A$1:$ZZ$1, 0))</f>
        <v/>
      </c>
      <c r="C123">
        <f>INDEX(resultados!$A$2:$ZZ$1389, 117, MATCH($B$3, resultados!$A$1:$ZZ$1, 0))</f>
        <v/>
      </c>
    </row>
    <row r="124">
      <c r="A124">
        <f>INDEX(resultados!$A$2:$ZZ$1389, 118, MATCH($B$1, resultados!$A$1:$ZZ$1, 0))</f>
        <v/>
      </c>
      <c r="B124">
        <f>INDEX(resultados!$A$2:$ZZ$1389, 118, MATCH($B$2, resultados!$A$1:$ZZ$1, 0))</f>
        <v/>
      </c>
      <c r="C124">
        <f>INDEX(resultados!$A$2:$ZZ$1389, 118, MATCH($B$3, resultados!$A$1:$ZZ$1, 0))</f>
        <v/>
      </c>
    </row>
    <row r="125">
      <c r="A125">
        <f>INDEX(resultados!$A$2:$ZZ$1389, 119, MATCH($B$1, resultados!$A$1:$ZZ$1, 0))</f>
        <v/>
      </c>
      <c r="B125">
        <f>INDEX(resultados!$A$2:$ZZ$1389, 119, MATCH($B$2, resultados!$A$1:$ZZ$1, 0))</f>
        <v/>
      </c>
      <c r="C125">
        <f>INDEX(resultados!$A$2:$ZZ$1389, 119, MATCH($B$3, resultados!$A$1:$ZZ$1, 0))</f>
        <v/>
      </c>
    </row>
    <row r="126">
      <c r="A126">
        <f>INDEX(resultados!$A$2:$ZZ$1389, 120, MATCH($B$1, resultados!$A$1:$ZZ$1, 0))</f>
        <v/>
      </c>
      <c r="B126">
        <f>INDEX(resultados!$A$2:$ZZ$1389, 120, MATCH($B$2, resultados!$A$1:$ZZ$1, 0))</f>
        <v/>
      </c>
      <c r="C126">
        <f>INDEX(resultados!$A$2:$ZZ$1389, 120, MATCH($B$3, resultados!$A$1:$ZZ$1, 0))</f>
        <v/>
      </c>
    </row>
    <row r="127">
      <c r="A127">
        <f>INDEX(resultados!$A$2:$ZZ$1389, 121, MATCH($B$1, resultados!$A$1:$ZZ$1, 0))</f>
        <v/>
      </c>
      <c r="B127">
        <f>INDEX(resultados!$A$2:$ZZ$1389, 121, MATCH($B$2, resultados!$A$1:$ZZ$1, 0))</f>
        <v/>
      </c>
      <c r="C127">
        <f>INDEX(resultados!$A$2:$ZZ$1389, 121, MATCH($B$3, resultados!$A$1:$ZZ$1, 0))</f>
        <v/>
      </c>
    </row>
    <row r="128">
      <c r="A128">
        <f>INDEX(resultados!$A$2:$ZZ$1389, 122, MATCH($B$1, resultados!$A$1:$ZZ$1, 0))</f>
        <v/>
      </c>
      <c r="B128">
        <f>INDEX(resultados!$A$2:$ZZ$1389, 122, MATCH($B$2, resultados!$A$1:$ZZ$1, 0))</f>
        <v/>
      </c>
      <c r="C128">
        <f>INDEX(resultados!$A$2:$ZZ$1389, 122, MATCH($B$3, resultados!$A$1:$ZZ$1, 0))</f>
        <v/>
      </c>
    </row>
    <row r="129">
      <c r="A129">
        <f>INDEX(resultados!$A$2:$ZZ$1389, 123, MATCH($B$1, resultados!$A$1:$ZZ$1, 0))</f>
        <v/>
      </c>
      <c r="B129">
        <f>INDEX(resultados!$A$2:$ZZ$1389, 123, MATCH($B$2, resultados!$A$1:$ZZ$1, 0))</f>
        <v/>
      </c>
      <c r="C129">
        <f>INDEX(resultados!$A$2:$ZZ$1389, 123, MATCH($B$3, resultados!$A$1:$ZZ$1, 0))</f>
        <v/>
      </c>
    </row>
    <row r="130">
      <c r="A130">
        <f>INDEX(resultados!$A$2:$ZZ$1389, 124, MATCH($B$1, resultados!$A$1:$ZZ$1, 0))</f>
        <v/>
      </c>
      <c r="B130">
        <f>INDEX(resultados!$A$2:$ZZ$1389, 124, MATCH($B$2, resultados!$A$1:$ZZ$1, 0))</f>
        <v/>
      </c>
      <c r="C130">
        <f>INDEX(resultados!$A$2:$ZZ$1389, 124, MATCH($B$3, resultados!$A$1:$ZZ$1, 0))</f>
        <v/>
      </c>
    </row>
    <row r="131">
      <c r="A131">
        <f>INDEX(resultados!$A$2:$ZZ$1389, 125, MATCH($B$1, resultados!$A$1:$ZZ$1, 0))</f>
        <v/>
      </c>
      <c r="B131">
        <f>INDEX(resultados!$A$2:$ZZ$1389, 125, MATCH($B$2, resultados!$A$1:$ZZ$1, 0))</f>
        <v/>
      </c>
      <c r="C131">
        <f>INDEX(resultados!$A$2:$ZZ$1389, 125, MATCH($B$3, resultados!$A$1:$ZZ$1, 0))</f>
        <v/>
      </c>
    </row>
    <row r="132">
      <c r="A132">
        <f>INDEX(resultados!$A$2:$ZZ$1389, 126, MATCH($B$1, resultados!$A$1:$ZZ$1, 0))</f>
        <v/>
      </c>
      <c r="B132">
        <f>INDEX(resultados!$A$2:$ZZ$1389, 126, MATCH($B$2, resultados!$A$1:$ZZ$1, 0))</f>
        <v/>
      </c>
      <c r="C132">
        <f>INDEX(resultados!$A$2:$ZZ$1389, 126, MATCH($B$3, resultados!$A$1:$ZZ$1, 0))</f>
        <v/>
      </c>
    </row>
    <row r="133">
      <c r="A133">
        <f>INDEX(resultados!$A$2:$ZZ$1389, 127, MATCH($B$1, resultados!$A$1:$ZZ$1, 0))</f>
        <v/>
      </c>
      <c r="B133">
        <f>INDEX(resultados!$A$2:$ZZ$1389, 127, MATCH($B$2, resultados!$A$1:$ZZ$1, 0))</f>
        <v/>
      </c>
      <c r="C133">
        <f>INDEX(resultados!$A$2:$ZZ$1389, 127, MATCH($B$3, resultados!$A$1:$ZZ$1, 0))</f>
        <v/>
      </c>
    </row>
    <row r="134">
      <c r="A134">
        <f>INDEX(resultados!$A$2:$ZZ$1389, 128, MATCH($B$1, resultados!$A$1:$ZZ$1, 0))</f>
        <v/>
      </c>
      <c r="B134">
        <f>INDEX(resultados!$A$2:$ZZ$1389, 128, MATCH($B$2, resultados!$A$1:$ZZ$1, 0))</f>
        <v/>
      </c>
      <c r="C134">
        <f>INDEX(resultados!$A$2:$ZZ$1389, 128, MATCH($B$3, resultados!$A$1:$ZZ$1, 0))</f>
        <v/>
      </c>
    </row>
    <row r="135">
      <c r="A135">
        <f>INDEX(resultados!$A$2:$ZZ$1389, 129, MATCH($B$1, resultados!$A$1:$ZZ$1, 0))</f>
        <v/>
      </c>
      <c r="B135">
        <f>INDEX(resultados!$A$2:$ZZ$1389, 129, MATCH($B$2, resultados!$A$1:$ZZ$1, 0))</f>
        <v/>
      </c>
      <c r="C135">
        <f>INDEX(resultados!$A$2:$ZZ$1389, 129, MATCH($B$3, resultados!$A$1:$ZZ$1, 0))</f>
        <v/>
      </c>
    </row>
    <row r="136">
      <c r="A136">
        <f>INDEX(resultados!$A$2:$ZZ$1389, 130, MATCH($B$1, resultados!$A$1:$ZZ$1, 0))</f>
        <v/>
      </c>
      <c r="B136">
        <f>INDEX(resultados!$A$2:$ZZ$1389, 130, MATCH($B$2, resultados!$A$1:$ZZ$1, 0))</f>
        <v/>
      </c>
      <c r="C136">
        <f>INDEX(resultados!$A$2:$ZZ$1389, 130, MATCH($B$3, resultados!$A$1:$ZZ$1, 0))</f>
        <v/>
      </c>
    </row>
    <row r="137">
      <c r="A137">
        <f>INDEX(resultados!$A$2:$ZZ$1389, 131, MATCH($B$1, resultados!$A$1:$ZZ$1, 0))</f>
        <v/>
      </c>
      <c r="B137">
        <f>INDEX(resultados!$A$2:$ZZ$1389, 131, MATCH($B$2, resultados!$A$1:$ZZ$1, 0))</f>
        <v/>
      </c>
      <c r="C137">
        <f>INDEX(resultados!$A$2:$ZZ$1389, 131, MATCH($B$3, resultados!$A$1:$ZZ$1, 0))</f>
        <v/>
      </c>
    </row>
    <row r="138">
      <c r="A138">
        <f>INDEX(resultados!$A$2:$ZZ$1389, 132, MATCH($B$1, resultados!$A$1:$ZZ$1, 0))</f>
        <v/>
      </c>
      <c r="B138">
        <f>INDEX(resultados!$A$2:$ZZ$1389, 132, MATCH($B$2, resultados!$A$1:$ZZ$1, 0))</f>
        <v/>
      </c>
      <c r="C138">
        <f>INDEX(resultados!$A$2:$ZZ$1389, 132, MATCH($B$3, resultados!$A$1:$ZZ$1, 0))</f>
        <v/>
      </c>
    </row>
    <row r="139">
      <c r="A139">
        <f>INDEX(resultados!$A$2:$ZZ$1389, 133, MATCH($B$1, resultados!$A$1:$ZZ$1, 0))</f>
        <v/>
      </c>
      <c r="B139">
        <f>INDEX(resultados!$A$2:$ZZ$1389, 133, MATCH($B$2, resultados!$A$1:$ZZ$1, 0))</f>
        <v/>
      </c>
      <c r="C139">
        <f>INDEX(resultados!$A$2:$ZZ$1389, 133, MATCH($B$3, resultados!$A$1:$ZZ$1, 0))</f>
        <v/>
      </c>
    </row>
    <row r="140">
      <c r="A140">
        <f>INDEX(resultados!$A$2:$ZZ$1389, 134, MATCH($B$1, resultados!$A$1:$ZZ$1, 0))</f>
        <v/>
      </c>
      <c r="B140">
        <f>INDEX(resultados!$A$2:$ZZ$1389, 134, MATCH($B$2, resultados!$A$1:$ZZ$1, 0))</f>
        <v/>
      </c>
      <c r="C140">
        <f>INDEX(resultados!$A$2:$ZZ$1389, 134, MATCH($B$3, resultados!$A$1:$ZZ$1, 0))</f>
        <v/>
      </c>
    </row>
    <row r="141">
      <c r="A141">
        <f>INDEX(resultados!$A$2:$ZZ$1389, 135, MATCH($B$1, resultados!$A$1:$ZZ$1, 0))</f>
        <v/>
      </c>
      <c r="B141">
        <f>INDEX(resultados!$A$2:$ZZ$1389, 135, MATCH($B$2, resultados!$A$1:$ZZ$1, 0))</f>
        <v/>
      </c>
      <c r="C141">
        <f>INDEX(resultados!$A$2:$ZZ$1389, 135, MATCH($B$3, resultados!$A$1:$ZZ$1, 0))</f>
        <v/>
      </c>
    </row>
    <row r="142">
      <c r="A142">
        <f>INDEX(resultados!$A$2:$ZZ$1389, 136, MATCH($B$1, resultados!$A$1:$ZZ$1, 0))</f>
        <v/>
      </c>
      <c r="B142">
        <f>INDEX(resultados!$A$2:$ZZ$1389, 136, MATCH($B$2, resultados!$A$1:$ZZ$1, 0))</f>
        <v/>
      </c>
      <c r="C142">
        <f>INDEX(resultados!$A$2:$ZZ$1389, 136, MATCH($B$3, resultados!$A$1:$ZZ$1, 0))</f>
        <v/>
      </c>
    </row>
    <row r="143">
      <c r="A143">
        <f>INDEX(resultados!$A$2:$ZZ$1389, 137, MATCH($B$1, resultados!$A$1:$ZZ$1, 0))</f>
        <v/>
      </c>
      <c r="B143">
        <f>INDEX(resultados!$A$2:$ZZ$1389, 137, MATCH($B$2, resultados!$A$1:$ZZ$1, 0))</f>
        <v/>
      </c>
      <c r="C143">
        <f>INDEX(resultados!$A$2:$ZZ$1389, 137, MATCH($B$3, resultados!$A$1:$ZZ$1, 0))</f>
        <v/>
      </c>
    </row>
    <row r="144">
      <c r="A144">
        <f>INDEX(resultados!$A$2:$ZZ$1389, 138, MATCH($B$1, resultados!$A$1:$ZZ$1, 0))</f>
        <v/>
      </c>
      <c r="B144">
        <f>INDEX(resultados!$A$2:$ZZ$1389, 138, MATCH($B$2, resultados!$A$1:$ZZ$1, 0))</f>
        <v/>
      </c>
      <c r="C144">
        <f>INDEX(resultados!$A$2:$ZZ$1389, 138, MATCH($B$3, resultados!$A$1:$ZZ$1, 0))</f>
        <v/>
      </c>
    </row>
    <row r="145">
      <c r="A145">
        <f>INDEX(resultados!$A$2:$ZZ$1389, 139, MATCH($B$1, resultados!$A$1:$ZZ$1, 0))</f>
        <v/>
      </c>
      <c r="B145">
        <f>INDEX(resultados!$A$2:$ZZ$1389, 139, MATCH($B$2, resultados!$A$1:$ZZ$1, 0))</f>
        <v/>
      </c>
      <c r="C145">
        <f>INDEX(resultados!$A$2:$ZZ$1389, 139, MATCH($B$3, resultados!$A$1:$ZZ$1, 0))</f>
        <v/>
      </c>
    </row>
    <row r="146">
      <c r="A146">
        <f>INDEX(resultados!$A$2:$ZZ$1389, 140, MATCH($B$1, resultados!$A$1:$ZZ$1, 0))</f>
        <v/>
      </c>
      <c r="B146">
        <f>INDEX(resultados!$A$2:$ZZ$1389, 140, MATCH($B$2, resultados!$A$1:$ZZ$1, 0))</f>
        <v/>
      </c>
      <c r="C146">
        <f>INDEX(resultados!$A$2:$ZZ$1389, 140, MATCH($B$3, resultados!$A$1:$ZZ$1, 0))</f>
        <v/>
      </c>
    </row>
    <row r="147">
      <c r="A147">
        <f>INDEX(resultados!$A$2:$ZZ$1389, 141, MATCH($B$1, resultados!$A$1:$ZZ$1, 0))</f>
        <v/>
      </c>
      <c r="B147">
        <f>INDEX(resultados!$A$2:$ZZ$1389, 141, MATCH($B$2, resultados!$A$1:$ZZ$1, 0))</f>
        <v/>
      </c>
      <c r="C147">
        <f>INDEX(resultados!$A$2:$ZZ$1389, 141, MATCH($B$3, resultados!$A$1:$ZZ$1, 0))</f>
        <v/>
      </c>
    </row>
    <row r="148">
      <c r="A148">
        <f>INDEX(resultados!$A$2:$ZZ$1389, 142, MATCH($B$1, resultados!$A$1:$ZZ$1, 0))</f>
        <v/>
      </c>
      <c r="B148">
        <f>INDEX(resultados!$A$2:$ZZ$1389, 142, MATCH($B$2, resultados!$A$1:$ZZ$1, 0))</f>
        <v/>
      </c>
      <c r="C148">
        <f>INDEX(resultados!$A$2:$ZZ$1389, 142, MATCH($B$3, resultados!$A$1:$ZZ$1, 0))</f>
        <v/>
      </c>
    </row>
    <row r="149">
      <c r="A149">
        <f>INDEX(resultados!$A$2:$ZZ$1389, 143, MATCH($B$1, resultados!$A$1:$ZZ$1, 0))</f>
        <v/>
      </c>
      <c r="B149">
        <f>INDEX(resultados!$A$2:$ZZ$1389, 143, MATCH($B$2, resultados!$A$1:$ZZ$1, 0))</f>
        <v/>
      </c>
      <c r="C149">
        <f>INDEX(resultados!$A$2:$ZZ$1389, 143, MATCH($B$3, resultados!$A$1:$ZZ$1, 0))</f>
        <v/>
      </c>
    </row>
    <row r="150">
      <c r="A150">
        <f>INDEX(resultados!$A$2:$ZZ$1389, 144, MATCH($B$1, resultados!$A$1:$ZZ$1, 0))</f>
        <v/>
      </c>
      <c r="B150">
        <f>INDEX(resultados!$A$2:$ZZ$1389, 144, MATCH($B$2, resultados!$A$1:$ZZ$1, 0))</f>
        <v/>
      </c>
      <c r="C150">
        <f>INDEX(resultados!$A$2:$ZZ$1389, 144, MATCH($B$3, resultados!$A$1:$ZZ$1, 0))</f>
        <v/>
      </c>
    </row>
    <row r="151">
      <c r="A151">
        <f>INDEX(resultados!$A$2:$ZZ$1389, 145, MATCH($B$1, resultados!$A$1:$ZZ$1, 0))</f>
        <v/>
      </c>
      <c r="B151">
        <f>INDEX(resultados!$A$2:$ZZ$1389, 145, MATCH($B$2, resultados!$A$1:$ZZ$1, 0))</f>
        <v/>
      </c>
      <c r="C151">
        <f>INDEX(resultados!$A$2:$ZZ$1389, 145, MATCH($B$3, resultados!$A$1:$ZZ$1, 0))</f>
        <v/>
      </c>
    </row>
    <row r="152">
      <c r="A152">
        <f>INDEX(resultados!$A$2:$ZZ$1389, 146, MATCH($B$1, resultados!$A$1:$ZZ$1, 0))</f>
        <v/>
      </c>
      <c r="B152">
        <f>INDEX(resultados!$A$2:$ZZ$1389, 146, MATCH($B$2, resultados!$A$1:$ZZ$1, 0))</f>
        <v/>
      </c>
      <c r="C152">
        <f>INDEX(resultados!$A$2:$ZZ$1389, 146, MATCH($B$3, resultados!$A$1:$ZZ$1, 0))</f>
        <v/>
      </c>
    </row>
    <row r="153">
      <c r="A153">
        <f>INDEX(resultados!$A$2:$ZZ$1389, 147, MATCH($B$1, resultados!$A$1:$ZZ$1, 0))</f>
        <v/>
      </c>
      <c r="B153">
        <f>INDEX(resultados!$A$2:$ZZ$1389, 147, MATCH($B$2, resultados!$A$1:$ZZ$1, 0))</f>
        <v/>
      </c>
      <c r="C153">
        <f>INDEX(resultados!$A$2:$ZZ$1389, 147, MATCH($B$3, resultados!$A$1:$ZZ$1, 0))</f>
        <v/>
      </c>
    </row>
    <row r="154">
      <c r="A154">
        <f>INDEX(resultados!$A$2:$ZZ$1389, 148, MATCH($B$1, resultados!$A$1:$ZZ$1, 0))</f>
        <v/>
      </c>
      <c r="B154">
        <f>INDEX(resultados!$A$2:$ZZ$1389, 148, MATCH($B$2, resultados!$A$1:$ZZ$1, 0))</f>
        <v/>
      </c>
      <c r="C154">
        <f>INDEX(resultados!$A$2:$ZZ$1389, 148, MATCH($B$3, resultados!$A$1:$ZZ$1, 0))</f>
        <v/>
      </c>
    </row>
    <row r="155">
      <c r="A155">
        <f>INDEX(resultados!$A$2:$ZZ$1389, 149, MATCH($B$1, resultados!$A$1:$ZZ$1, 0))</f>
        <v/>
      </c>
      <c r="B155">
        <f>INDEX(resultados!$A$2:$ZZ$1389, 149, MATCH($B$2, resultados!$A$1:$ZZ$1, 0))</f>
        <v/>
      </c>
      <c r="C155">
        <f>INDEX(resultados!$A$2:$ZZ$1389, 149, MATCH($B$3, resultados!$A$1:$ZZ$1, 0))</f>
        <v/>
      </c>
    </row>
    <row r="156">
      <c r="A156">
        <f>INDEX(resultados!$A$2:$ZZ$1389, 150, MATCH($B$1, resultados!$A$1:$ZZ$1, 0))</f>
        <v/>
      </c>
      <c r="B156">
        <f>INDEX(resultados!$A$2:$ZZ$1389, 150, MATCH($B$2, resultados!$A$1:$ZZ$1, 0))</f>
        <v/>
      </c>
      <c r="C156">
        <f>INDEX(resultados!$A$2:$ZZ$1389, 150, MATCH($B$3, resultados!$A$1:$ZZ$1, 0))</f>
        <v/>
      </c>
    </row>
    <row r="157">
      <c r="A157">
        <f>INDEX(resultados!$A$2:$ZZ$1389, 151, MATCH($B$1, resultados!$A$1:$ZZ$1, 0))</f>
        <v/>
      </c>
      <c r="B157">
        <f>INDEX(resultados!$A$2:$ZZ$1389, 151, MATCH($B$2, resultados!$A$1:$ZZ$1, 0))</f>
        <v/>
      </c>
      <c r="C157">
        <f>INDEX(resultados!$A$2:$ZZ$1389, 151, MATCH($B$3, resultados!$A$1:$ZZ$1, 0))</f>
        <v/>
      </c>
    </row>
    <row r="158">
      <c r="A158">
        <f>INDEX(resultados!$A$2:$ZZ$1389, 152, MATCH($B$1, resultados!$A$1:$ZZ$1, 0))</f>
        <v/>
      </c>
      <c r="B158">
        <f>INDEX(resultados!$A$2:$ZZ$1389, 152, MATCH($B$2, resultados!$A$1:$ZZ$1, 0))</f>
        <v/>
      </c>
      <c r="C158">
        <f>INDEX(resultados!$A$2:$ZZ$1389, 152, MATCH($B$3, resultados!$A$1:$ZZ$1, 0))</f>
        <v/>
      </c>
    </row>
    <row r="159">
      <c r="A159">
        <f>INDEX(resultados!$A$2:$ZZ$1389, 153, MATCH($B$1, resultados!$A$1:$ZZ$1, 0))</f>
        <v/>
      </c>
      <c r="B159">
        <f>INDEX(resultados!$A$2:$ZZ$1389, 153, MATCH($B$2, resultados!$A$1:$ZZ$1, 0))</f>
        <v/>
      </c>
      <c r="C159">
        <f>INDEX(resultados!$A$2:$ZZ$1389, 153, MATCH($B$3, resultados!$A$1:$ZZ$1, 0))</f>
        <v/>
      </c>
    </row>
    <row r="160">
      <c r="A160">
        <f>INDEX(resultados!$A$2:$ZZ$1389, 154, MATCH($B$1, resultados!$A$1:$ZZ$1, 0))</f>
        <v/>
      </c>
      <c r="B160">
        <f>INDEX(resultados!$A$2:$ZZ$1389, 154, MATCH($B$2, resultados!$A$1:$ZZ$1, 0))</f>
        <v/>
      </c>
      <c r="C160">
        <f>INDEX(resultados!$A$2:$ZZ$1389, 154, MATCH($B$3, resultados!$A$1:$ZZ$1, 0))</f>
        <v/>
      </c>
    </row>
    <row r="161">
      <c r="A161">
        <f>INDEX(resultados!$A$2:$ZZ$1389, 155, MATCH($B$1, resultados!$A$1:$ZZ$1, 0))</f>
        <v/>
      </c>
      <c r="B161">
        <f>INDEX(resultados!$A$2:$ZZ$1389, 155, MATCH($B$2, resultados!$A$1:$ZZ$1, 0))</f>
        <v/>
      </c>
      <c r="C161">
        <f>INDEX(resultados!$A$2:$ZZ$1389, 155, MATCH($B$3, resultados!$A$1:$ZZ$1, 0))</f>
        <v/>
      </c>
    </row>
    <row r="162">
      <c r="A162">
        <f>INDEX(resultados!$A$2:$ZZ$1389, 156, MATCH($B$1, resultados!$A$1:$ZZ$1, 0))</f>
        <v/>
      </c>
      <c r="B162">
        <f>INDEX(resultados!$A$2:$ZZ$1389, 156, MATCH($B$2, resultados!$A$1:$ZZ$1, 0))</f>
        <v/>
      </c>
      <c r="C162">
        <f>INDEX(resultados!$A$2:$ZZ$1389, 156, MATCH($B$3, resultados!$A$1:$ZZ$1, 0))</f>
        <v/>
      </c>
    </row>
    <row r="163">
      <c r="A163">
        <f>INDEX(resultados!$A$2:$ZZ$1389, 157, MATCH($B$1, resultados!$A$1:$ZZ$1, 0))</f>
        <v/>
      </c>
      <c r="B163">
        <f>INDEX(resultados!$A$2:$ZZ$1389, 157, MATCH($B$2, resultados!$A$1:$ZZ$1, 0))</f>
        <v/>
      </c>
      <c r="C163">
        <f>INDEX(resultados!$A$2:$ZZ$1389, 157, MATCH($B$3, resultados!$A$1:$ZZ$1, 0))</f>
        <v/>
      </c>
    </row>
    <row r="164">
      <c r="A164">
        <f>INDEX(resultados!$A$2:$ZZ$1389, 158, MATCH($B$1, resultados!$A$1:$ZZ$1, 0))</f>
        <v/>
      </c>
      <c r="B164">
        <f>INDEX(resultados!$A$2:$ZZ$1389, 158, MATCH($B$2, resultados!$A$1:$ZZ$1, 0))</f>
        <v/>
      </c>
      <c r="C164">
        <f>INDEX(resultados!$A$2:$ZZ$1389, 158, MATCH($B$3, resultados!$A$1:$ZZ$1, 0))</f>
        <v/>
      </c>
    </row>
    <row r="165">
      <c r="A165">
        <f>INDEX(resultados!$A$2:$ZZ$1389, 159, MATCH($B$1, resultados!$A$1:$ZZ$1, 0))</f>
        <v/>
      </c>
      <c r="B165">
        <f>INDEX(resultados!$A$2:$ZZ$1389, 159, MATCH($B$2, resultados!$A$1:$ZZ$1, 0))</f>
        <v/>
      </c>
      <c r="C165">
        <f>INDEX(resultados!$A$2:$ZZ$1389, 159, MATCH($B$3, resultados!$A$1:$ZZ$1, 0))</f>
        <v/>
      </c>
    </row>
    <row r="166">
      <c r="A166">
        <f>INDEX(resultados!$A$2:$ZZ$1389, 160, MATCH($B$1, resultados!$A$1:$ZZ$1, 0))</f>
        <v/>
      </c>
      <c r="B166">
        <f>INDEX(resultados!$A$2:$ZZ$1389, 160, MATCH($B$2, resultados!$A$1:$ZZ$1, 0))</f>
        <v/>
      </c>
      <c r="C166">
        <f>INDEX(resultados!$A$2:$ZZ$1389, 160, MATCH($B$3, resultados!$A$1:$ZZ$1, 0))</f>
        <v/>
      </c>
    </row>
    <row r="167">
      <c r="A167">
        <f>INDEX(resultados!$A$2:$ZZ$1389, 161, MATCH($B$1, resultados!$A$1:$ZZ$1, 0))</f>
        <v/>
      </c>
      <c r="B167">
        <f>INDEX(resultados!$A$2:$ZZ$1389, 161, MATCH($B$2, resultados!$A$1:$ZZ$1, 0))</f>
        <v/>
      </c>
      <c r="C167">
        <f>INDEX(resultados!$A$2:$ZZ$1389, 161, MATCH($B$3, resultados!$A$1:$ZZ$1, 0))</f>
        <v/>
      </c>
    </row>
    <row r="168">
      <c r="A168">
        <f>INDEX(resultados!$A$2:$ZZ$1389, 162, MATCH($B$1, resultados!$A$1:$ZZ$1, 0))</f>
        <v/>
      </c>
      <c r="B168">
        <f>INDEX(resultados!$A$2:$ZZ$1389, 162, MATCH($B$2, resultados!$A$1:$ZZ$1, 0))</f>
        <v/>
      </c>
      <c r="C168">
        <f>INDEX(resultados!$A$2:$ZZ$1389, 162, MATCH($B$3, resultados!$A$1:$ZZ$1, 0))</f>
        <v/>
      </c>
    </row>
    <row r="169">
      <c r="A169">
        <f>INDEX(resultados!$A$2:$ZZ$1389, 163, MATCH($B$1, resultados!$A$1:$ZZ$1, 0))</f>
        <v/>
      </c>
      <c r="B169">
        <f>INDEX(resultados!$A$2:$ZZ$1389, 163, MATCH($B$2, resultados!$A$1:$ZZ$1, 0))</f>
        <v/>
      </c>
      <c r="C169">
        <f>INDEX(resultados!$A$2:$ZZ$1389, 163, MATCH($B$3, resultados!$A$1:$ZZ$1, 0))</f>
        <v/>
      </c>
    </row>
    <row r="170">
      <c r="A170">
        <f>INDEX(resultados!$A$2:$ZZ$1389, 164, MATCH($B$1, resultados!$A$1:$ZZ$1, 0))</f>
        <v/>
      </c>
      <c r="B170">
        <f>INDEX(resultados!$A$2:$ZZ$1389, 164, MATCH($B$2, resultados!$A$1:$ZZ$1, 0))</f>
        <v/>
      </c>
      <c r="C170">
        <f>INDEX(resultados!$A$2:$ZZ$1389, 164, MATCH($B$3, resultados!$A$1:$ZZ$1, 0))</f>
        <v/>
      </c>
    </row>
    <row r="171">
      <c r="A171">
        <f>INDEX(resultados!$A$2:$ZZ$1389, 165, MATCH($B$1, resultados!$A$1:$ZZ$1, 0))</f>
        <v/>
      </c>
      <c r="B171">
        <f>INDEX(resultados!$A$2:$ZZ$1389, 165, MATCH($B$2, resultados!$A$1:$ZZ$1, 0))</f>
        <v/>
      </c>
      <c r="C171">
        <f>INDEX(resultados!$A$2:$ZZ$1389, 165, MATCH($B$3, resultados!$A$1:$ZZ$1, 0))</f>
        <v/>
      </c>
    </row>
    <row r="172">
      <c r="A172">
        <f>INDEX(resultados!$A$2:$ZZ$1389, 166, MATCH($B$1, resultados!$A$1:$ZZ$1, 0))</f>
        <v/>
      </c>
      <c r="B172">
        <f>INDEX(resultados!$A$2:$ZZ$1389, 166, MATCH($B$2, resultados!$A$1:$ZZ$1, 0))</f>
        <v/>
      </c>
      <c r="C172">
        <f>INDEX(resultados!$A$2:$ZZ$1389, 166, MATCH($B$3, resultados!$A$1:$ZZ$1, 0))</f>
        <v/>
      </c>
    </row>
    <row r="173">
      <c r="A173">
        <f>INDEX(resultados!$A$2:$ZZ$1389, 167, MATCH($B$1, resultados!$A$1:$ZZ$1, 0))</f>
        <v/>
      </c>
      <c r="B173">
        <f>INDEX(resultados!$A$2:$ZZ$1389, 167, MATCH($B$2, resultados!$A$1:$ZZ$1, 0))</f>
        <v/>
      </c>
      <c r="C173">
        <f>INDEX(resultados!$A$2:$ZZ$1389, 167, MATCH($B$3, resultados!$A$1:$ZZ$1, 0))</f>
        <v/>
      </c>
    </row>
    <row r="174">
      <c r="A174">
        <f>INDEX(resultados!$A$2:$ZZ$1389, 168, MATCH($B$1, resultados!$A$1:$ZZ$1, 0))</f>
        <v/>
      </c>
      <c r="B174">
        <f>INDEX(resultados!$A$2:$ZZ$1389, 168, MATCH($B$2, resultados!$A$1:$ZZ$1, 0))</f>
        <v/>
      </c>
      <c r="C174">
        <f>INDEX(resultados!$A$2:$ZZ$1389, 168, MATCH($B$3, resultados!$A$1:$ZZ$1, 0))</f>
        <v/>
      </c>
    </row>
    <row r="175">
      <c r="A175">
        <f>INDEX(resultados!$A$2:$ZZ$1389, 169, MATCH($B$1, resultados!$A$1:$ZZ$1, 0))</f>
        <v/>
      </c>
      <c r="B175">
        <f>INDEX(resultados!$A$2:$ZZ$1389, 169, MATCH($B$2, resultados!$A$1:$ZZ$1, 0))</f>
        <v/>
      </c>
      <c r="C175">
        <f>INDEX(resultados!$A$2:$ZZ$1389, 169, MATCH($B$3, resultados!$A$1:$ZZ$1, 0))</f>
        <v/>
      </c>
    </row>
    <row r="176">
      <c r="A176">
        <f>INDEX(resultados!$A$2:$ZZ$1389, 170, MATCH($B$1, resultados!$A$1:$ZZ$1, 0))</f>
        <v/>
      </c>
      <c r="B176">
        <f>INDEX(resultados!$A$2:$ZZ$1389, 170, MATCH($B$2, resultados!$A$1:$ZZ$1, 0))</f>
        <v/>
      </c>
      <c r="C176">
        <f>INDEX(resultados!$A$2:$ZZ$1389, 170, MATCH($B$3, resultados!$A$1:$ZZ$1, 0))</f>
        <v/>
      </c>
    </row>
    <row r="177">
      <c r="A177">
        <f>INDEX(resultados!$A$2:$ZZ$1389, 171, MATCH($B$1, resultados!$A$1:$ZZ$1, 0))</f>
        <v/>
      </c>
      <c r="B177">
        <f>INDEX(resultados!$A$2:$ZZ$1389, 171, MATCH($B$2, resultados!$A$1:$ZZ$1, 0))</f>
        <v/>
      </c>
      <c r="C177">
        <f>INDEX(resultados!$A$2:$ZZ$1389, 171, MATCH($B$3, resultados!$A$1:$ZZ$1, 0))</f>
        <v/>
      </c>
    </row>
    <row r="178">
      <c r="A178">
        <f>INDEX(resultados!$A$2:$ZZ$1389, 172, MATCH($B$1, resultados!$A$1:$ZZ$1, 0))</f>
        <v/>
      </c>
      <c r="B178">
        <f>INDEX(resultados!$A$2:$ZZ$1389, 172, MATCH($B$2, resultados!$A$1:$ZZ$1, 0))</f>
        <v/>
      </c>
      <c r="C178">
        <f>INDEX(resultados!$A$2:$ZZ$1389, 172, MATCH($B$3, resultados!$A$1:$ZZ$1, 0))</f>
        <v/>
      </c>
    </row>
    <row r="179">
      <c r="A179">
        <f>INDEX(resultados!$A$2:$ZZ$1389, 173, MATCH($B$1, resultados!$A$1:$ZZ$1, 0))</f>
        <v/>
      </c>
      <c r="B179">
        <f>INDEX(resultados!$A$2:$ZZ$1389, 173, MATCH($B$2, resultados!$A$1:$ZZ$1, 0))</f>
        <v/>
      </c>
      <c r="C179">
        <f>INDEX(resultados!$A$2:$ZZ$1389, 173, MATCH($B$3, resultados!$A$1:$ZZ$1, 0))</f>
        <v/>
      </c>
    </row>
    <row r="180">
      <c r="A180">
        <f>INDEX(resultados!$A$2:$ZZ$1389, 174, MATCH($B$1, resultados!$A$1:$ZZ$1, 0))</f>
        <v/>
      </c>
      <c r="B180">
        <f>INDEX(resultados!$A$2:$ZZ$1389, 174, MATCH($B$2, resultados!$A$1:$ZZ$1, 0))</f>
        <v/>
      </c>
      <c r="C180">
        <f>INDEX(resultados!$A$2:$ZZ$1389, 174, MATCH($B$3, resultados!$A$1:$ZZ$1, 0))</f>
        <v/>
      </c>
    </row>
    <row r="181">
      <c r="A181">
        <f>INDEX(resultados!$A$2:$ZZ$1389, 175, MATCH($B$1, resultados!$A$1:$ZZ$1, 0))</f>
        <v/>
      </c>
      <c r="B181">
        <f>INDEX(resultados!$A$2:$ZZ$1389, 175, MATCH($B$2, resultados!$A$1:$ZZ$1, 0))</f>
        <v/>
      </c>
      <c r="C181">
        <f>INDEX(resultados!$A$2:$ZZ$1389, 175, MATCH($B$3, resultados!$A$1:$ZZ$1, 0))</f>
        <v/>
      </c>
    </row>
    <row r="182">
      <c r="A182">
        <f>INDEX(resultados!$A$2:$ZZ$1389, 176, MATCH($B$1, resultados!$A$1:$ZZ$1, 0))</f>
        <v/>
      </c>
      <c r="B182">
        <f>INDEX(resultados!$A$2:$ZZ$1389, 176, MATCH($B$2, resultados!$A$1:$ZZ$1, 0))</f>
        <v/>
      </c>
      <c r="C182">
        <f>INDEX(resultados!$A$2:$ZZ$1389, 176, MATCH($B$3, resultados!$A$1:$ZZ$1, 0))</f>
        <v/>
      </c>
    </row>
    <row r="183">
      <c r="A183">
        <f>INDEX(resultados!$A$2:$ZZ$1389, 177, MATCH($B$1, resultados!$A$1:$ZZ$1, 0))</f>
        <v/>
      </c>
      <c r="B183">
        <f>INDEX(resultados!$A$2:$ZZ$1389, 177, MATCH($B$2, resultados!$A$1:$ZZ$1, 0))</f>
        <v/>
      </c>
      <c r="C183">
        <f>INDEX(resultados!$A$2:$ZZ$1389, 177, MATCH($B$3, resultados!$A$1:$ZZ$1, 0))</f>
        <v/>
      </c>
    </row>
    <row r="184">
      <c r="A184">
        <f>INDEX(resultados!$A$2:$ZZ$1389, 178, MATCH($B$1, resultados!$A$1:$ZZ$1, 0))</f>
        <v/>
      </c>
      <c r="B184">
        <f>INDEX(resultados!$A$2:$ZZ$1389, 178, MATCH($B$2, resultados!$A$1:$ZZ$1, 0))</f>
        <v/>
      </c>
      <c r="C184">
        <f>INDEX(resultados!$A$2:$ZZ$1389, 178, MATCH($B$3, resultados!$A$1:$ZZ$1, 0))</f>
        <v/>
      </c>
    </row>
    <row r="185">
      <c r="A185">
        <f>INDEX(resultados!$A$2:$ZZ$1389, 179, MATCH($B$1, resultados!$A$1:$ZZ$1, 0))</f>
        <v/>
      </c>
      <c r="B185">
        <f>INDEX(resultados!$A$2:$ZZ$1389, 179, MATCH($B$2, resultados!$A$1:$ZZ$1, 0))</f>
        <v/>
      </c>
      <c r="C185">
        <f>INDEX(resultados!$A$2:$ZZ$1389, 179, MATCH($B$3, resultados!$A$1:$ZZ$1, 0))</f>
        <v/>
      </c>
    </row>
    <row r="186">
      <c r="A186">
        <f>INDEX(resultados!$A$2:$ZZ$1389, 180, MATCH($B$1, resultados!$A$1:$ZZ$1, 0))</f>
        <v/>
      </c>
      <c r="B186">
        <f>INDEX(resultados!$A$2:$ZZ$1389, 180, MATCH($B$2, resultados!$A$1:$ZZ$1, 0))</f>
        <v/>
      </c>
      <c r="C186">
        <f>INDEX(resultados!$A$2:$ZZ$1389, 180, MATCH($B$3, resultados!$A$1:$ZZ$1, 0))</f>
        <v/>
      </c>
    </row>
    <row r="187">
      <c r="A187">
        <f>INDEX(resultados!$A$2:$ZZ$1389, 181, MATCH($B$1, resultados!$A$1:$ZZ$1, 0))</f>
        <v/>
      </c>
      <c r="B187">
        <f>INDEX(resultados!$A$2:$ZZ$1389, 181, MATCH($B$2, resultados!$A$1:$ZZ$1, 0))</f>
        <v/>
      </c>
      <c r="C187">
        <f>INDEX(resultados!$A$2:$ZZ$1389, 181, MATCH($B$3, resultados!$A$1:$ZZ$1, 0))</f>
        <v/>
      </c>
    </row>
    <row r="188">
      <c r="A188">
        <f>INDEX(resultados!$A$2:$ZZ$1389, 182, MATCH($B$1, resultados!$A$1:$ZZ$1, 0))</f>
        <v/>
      </c>
      <c r="B188">
        <f>INDEX(resultados!$A$2:$ZZ$1389, 182, MATCH($B$2, resultados!$A$1:$ZZ$1, 0))</f>
        <v/>
      </c>
      <c r="C188">
        <f>INDEX(resultados!$A$2:$ZZ$1389, 182, MATCH($B$3, resultados!$A$1:$ZZ$1, 0))</f>
        <v/>
      </c>
    </row>
    <row r="189">
      <c r="A189">
        <f>INDEX(resultados!$A$2:$ZZ$1389, 183, MATCH($B$1, resultados!$A$1:$ZZ$1, 0))</f>
        <v/>
      </c>
      <c r="B189">
        <f>INDEX(resultados!$A$2:$ZZ$1389, 183, MATCH($B$2, resultados!$A$1:$ZZ$1, 0))</f>
        <v/>
      </c>
      <c r="C189">
        <f>INDEX(resultados!$A$2:$ZZ$1389, 183, MATCH($B$3, resultados!$A$1:$ZZ$1, 0))</f>
        <v/>
      </c>
    </row>
    <row r="190">
      <c r="A190">
        <f>INDEX(resultados!$A$2:$ZZ$1389, 184, MATCH($B$1, resultados!$A$1:$ZZ$1, 0))</f>
        <v/>
      </c>
      <c r="B190">
        <f>INDEX(resultados!$A$2:$ZZ$1389, 184, MATCH($B$2, resultados!$A$1:$ZZ$1, 0))</f>
        <v/>
      </c>
      <c r="C190">
        <f>INDEX(resultados!$A$2:$ZZ$1389, 184, MATCH($B$3, resultados!$A$1:$ZZ$1, 0))</f>
        <v/>
      </c>
    </row>
    <row r="191">
      <c r="A191">
        <f>INDEX(resultados!$A$2:$ZZ$1389, 185, MATCH($B$1, resultados!$A$1:$ZZ$1, 0))</f>
        <v/>
      </c>
      <c r="B191">
        <f>INDEX(resultados!$A$2:$ZZ$1389, 185, MATCH($B$2, resultados!$A$1:$ZZ$1, 0))</f>
        <v/>
      </c>
      <c r="C191">
        <f>INDEX(resultados!$A$2:$ZZ$1389, 185, MATCH($B$3, resultados!$A$1:$ZZ$1, 0))</f>
        <v/>
      </c>
    </row>
    <row r="192">
      <c r="A192">
        <f>INDEX(resultados!$A$2:$ZZ$1389, 186, MATCH($B$1, resultados!$A$1:$ZZ$1, 0))</f>
        <v/>
      </c>
      <c r="B192">
        <f>INDEX(resultados!$A$2:$ZZ$1389, 186, MATCH($B$2, resultados!$A$1:$ZZ$1, 0))</f>
        <v/>
      </c>
      <c r="C192">
        <f>INDEX(resultados!$A$2:$ZZ$1389, 186, MATCH($B$3, resultados!$A$1:$ZZ$1, 0))</f>
        <v/>
      </c>
    </row>
    <row r="193">
      <c r="A193">
        <f>INDEX(resultados!$A$2:$ZZ$1389, 187, MATCH($B$1, resultados!$A$1:$ZZ$1, 0))</f>
        <v/>
      </c>
      <c r="B193">
        <f>INDEX(resultados!$A$2:$ZZ$1389, 187, MATCH($B$2, resultados!$A$1:$ZZ$1, 0))</f>
        <v/>
      </c>
      <c r="C193">
        <f>INDEX(resultados!$A$2:$ZZ$1389, 187, MATCH($B$3, resultados!$A$1:$ZZ$1, 0))</f>
        <v/>
      </c>
    </row>
    <row r="194">
      <c r="A194">
        <f>INDEX(resultados!$A$2:$ZZ$1389, 188, MATCH($B$1, resultados!$A$1:$ZZ$1, 0))</f>
        <v/>
      </c>
      <c r="B194">
        <f>INDEX(resultados!$A$2:$ZZ$1389, 188, MATCH($B$2, resultados!$A$1:$ZZ$1, 0))</f>
        <v/>
      </c>
      <c r="C194">
        <f>INDEX(resultados!$A$2:$ZZ$1389, 188, MATCH($B$3, resultados!$A$1:$ZZ$1, 0))</f>
        <v/>
      </c>
    </row>
    <row r="195">
      <c r="A195">
        <f>INDEX(resultados!$A$2:$ZZ$1389, 189, MATCH($B$1, resultados!$A$1:$ZZ$1, 0))</f>
        <v/>
      </c>
      <c r="B195">
        <f>INDEX(resultados!$A$2:$ZZ$1389, 189, MATCH($B$2, resultados!$A$1:$ZZ$1, 0))</f>
        <v/>
      </c>
      <c r="C195">
        <f>INDEX(resultados!$A$2:$ZZ$1389, 189, MATCH($B$3, resultados!$A$1:$ZZ$1, 0))</f>
        <v/>
      </c>
    </row>
    <row r="196">
      <c r="A196">
        <f>INDEX(resultados!$A$2:$ZZ$1389, 190, MATCH($B$1, resultados!$A$1:$ZZ$1, 0))</f>
        <v/>
      </c>
      <c r="B196">
        <f>INDEX(resultados!$A$2:$ZZ$1389, 190, MATCH($B$2, resultados!$A$1:$ZZ$1, 0))</f>
        <v/>
      </c>
      <c r="C196">
        <f>INDEX(resultados!$A$2:$ZZ$1389, 190, MATCH($B$3, resultados!$A$1:$ZZ$1, 0))</f>
        <v/>
      </c>
    </row>
    <row r="197">
      <c r="A197">
        <f>INDEX(resultados!$A$2:$ZZ$1389, 191, MATCH($B$1, resultados!$A$1:$ZZ$1, 0))</f>
        <v/>
      </c>
      <c r="B197">
        <f>INDEX(resultados!$A$2:$ZZ$1389, 191, MATCH($B$2, resultados!$A$1:$ZZ$1, 0))</f>
        <v/>
      </c>
      <c r="C197">
        <f>INDEX(resultados!$A$2:$ZZ$1389, 191, MATCH($B$3, resultados!$A$1:$ZZ$1, 0))</f>
        <v/>
      </c>
    </row>
    <row r="198">
      <c r="A198">
        <f>INDEX(resultados!$A$2:$ZZ$1389, 192, MATCH($B$1, resultados!$A$1:$ZZ$1, 0))</f>
        <v/>
      </c>
      <c r="B198">
        <f>INDEX(resultados!$A$2:$ZZ$1389, 192, MATCH($B$2, resultados!$A$1:$ZZ$1, 0))</f>
        <v/>
      </c>
      <c r="C198">
        <f>INDEX(resultados!$A$2:$ZZ$1389, 192, MATCH($B$3, resultados!$A$1:$ZZ$1, 0))</f>
        <v/>
      </c>
    </row>
    <row r="199">
      <c r="A199">
        <f>INDEX(resultados!$A$2:$ZZ$1389, 193, MATCH($B$1, resultados!$A$1:$ZZ$1, 0))</f>
        <v/>
      </c>
      <c r="B199">
        <f>INDEX(resultados!$A$2:$ZZ$1389, 193, MATCH($B$2, resultados!$A$1:$ZZ$1, 0))</f>
        <v/>
      </c>
      <c r="C199">
        <f>INDEX(resultados!$A$2:$ZZ$1389, 193, MATCH($B$3, resultados!$A$1:$ZZ$1, 0))</f>
        <v/>
      </c>
    </row>
    <row r="200">
      <c r="A200">
        <f>INDEX(resultados!$A$2:$ZZ$1389, 194, MATCH($B$1, resultados!$A$1:$ZZ$1, 0))</f>
        <v/>
      </c>
      <c r="B200">
        <f>INDEX(resultados!$A$2:$ZZ$1389, 194, MATCH($B$2, resultados!$A$1:$ZZ$1, 0))</f>
        <v/>
      </c>
      <c r="C200">
        <f>INDEX(resultados!$A$2:$ZZ$1389, 194, MATCH($B$3, resultados!$A$1:$ZZ$1, 0))</f>
        <v/>
      </c>
    </row>
    <row r="201">
      <c r="A201">
        <f>INDEX(resultados!$A$2:$ZZ$1389, 195, MATCH($B$1, resultados!$A$1:$ZZ$1, 0))</f>
        <v/>
      </c>
      <c r="B201">
        <f>INDEX(resultados!$A$2:$ZZ$1389, 195, MATCH($B$2, resultados!$A$1:$ZZ$1, 0))</f>
        <v/>
      </c>
      <c r="C201">
        <f>INDEX(resultados!$A$2:$ZZ$1389, 195, MATCH($B$3, resultados!$A$1:$ZZ$1, 0))</f>
        <v/>
      </c>
    </row>
    <row r="202">
      <c r="A202">
        <f>INDEX(resultados!$A$2:$ZZ$1389, 196, MATCH($B$1, resultados!$A$1:$ZZ$1, 0))</f>
        <v/>
      </c>
      <c r="B202">
        <f>INDEX(resultados!$A$2:$ZZ$1389, 196, MATCH($B$2, resultados!$A$1:$ZZ$1, 0))</f>
        <v/>
      </c>
      <c r="C202">
        <f>INDEX(resultados!$A$2:$ZZ$1389, 196, MATCH($B$3, resultados!$A$1:$ZZ$1, 0))</f>
        <v/>
      </c>
    </row>
    <row r="203">
      <c r="A203">
        <f>INDEX(resultados!$A$2:$ZZ$1389, 197, MATCH($B$1, resultados!$A$1:$ZZ$1, 0))</f>
        <v/>
      </c>
      <c r="B203">
        <f>INDEX(resultados!$A$2:$ZZ$1389, 197, MATCH($B$2, resultados!$A$1:$ZZ$1, 0))</f>
        <v/>
      </c>
      <c r="C203">
        <f>INDEX(resultados!$A$2:$ZZ$1389, 197, MATCH($B$3, resultados!$A$1:$ZZ$1, 0))</f>
        <v/>
      </c>
    </row>
    <row r="204">
      <c r="A204">
        <f>INDEX(resultados!$A$2:$ZZ$1389, 198, MATCH($B$1, resultados!$A$1:$ZZ$1, 0))</f>
        <v/>
      </c>
      <c r="B204">
        <f>INDEX(resultados!$A$2:$ZZ$1389, 198, MATCH($B$2, resultados!$A$1:$ZZ$1, 0))</f>
        <v/>
      </c>
      <c r="C204">
        <f>INDEX(resultados!$A$2:$ZZ$1389, 198, MATCH($B$3, resultados!$A$1:$ZZ$1, 0))</f>
        <v/>
      </c>
    </row>
    <row r="205">
      <c r="A205">
        <f>INDEX(resultados!$A$2:$ZZ$1389, 199, MATCH($B$1, resultados!$A$1:$ZZ$1, 0))</f>
        <v/>
      </c>
      <c r="B205">
        <f>INDEX(resultados!$A$2:$ZZ$1389, 199, MATCH($B$2, resultados!$A$1:$ZZ$1, 0))</f>
        <v/>
      </c>
      <c r="C205">
        <f>INDEX(resultados!$A$2:$ZZ$1389, 199, MATCH($B$3, resultados!$A$1:$ZZ$1, 0))</f>
        <v/>
      </c>
    </row>
    <row r="206">
      <c r="A206">
        <f>INDEX(resultados!$A$2:$ZZ$1389, 200, MATCH($B$1, resultados!$A$1:$ZZ$1, 0))</f>
        <v/>
      </c>
      <c r="B206">
        <f>INDEX(resultados!$A$2:$ZZ$1389, 200, MATCH($B$2, resultados!$A$1:$ZZ$1, 0))</f>
        <v/>
      </c>
      <c r="C206">
        <f>INDEX(resultados!$A$2:$ZZ$1389, 200, MATCH($B$3, resultados!$A$1:$ZZ$1, 0))</f>
        <v/>
      </c>
    </row>
    <row r="207">
      <c r="A207">
        <f>INDEX(resultados!$A$2:$ZZ$1389, 201, MATCH($B$1, resultados!$A$1:$ZZ$1, 0))</f>
        <v/>
      </c>
      <c r="B207">
        <f>INDEX(resultados!$A$2:$ZZ$1389, 201, MATCH($B$2, resultados!$A$1:$ZZ$1, 0))</f>
        <v/>
      </c>
      <c r="C207">
        <f>INDEX(resultados!$A$2:$ZZ$1389, 201, MATCH($B$3, resultados!$A$1:$ZZ$1, 0))</f>
        <v/>
      </c>
    </row>
    <row r="208">
      <c r="A208">
        <f>INDEX(resultados!$A$2:$ZZ$1389, 202, MATCH($B$1, resultados!$A$1:$ZZ$1, 0))</f>
        <v/>
      </c>
      <c r="B208">
        <f>INDEX(resultados!$A$2:$ZZ$1389, 202, MATCH($B$2, resultados!$A$1:$ZZ$1, 0))</f>
        <v/>
      </c>
      <c r="C208">
        <f>INDEX(resultados!$A$2:$ZZ$1389, 202, MATCH($B$3, resultados!$A$1:$ZZ$1, 0))</f>
        <v/>
      </c>
    </row>
    <row r="209">
      <c r="A209">
        <f>INDEX(resultados!$A$2:$ZZ$1389, 203, MATCH($B$1, resultados!$A$1:$ZZ$1, 0))</f>
        <v/>
      </c>
      <c r="B209">
        <f>INDEX(resultados!$A$2:$ZZ$1389, 203, MATCH($B$2, resultados!$A$1:$ZZ$1, 0))</f>
        <v/>
      </c>
      <c r="C209">
        <f>INDEX(resultados!$A$2:$ZZ$1389, 203, MATCH($B$3, resultados!$A$1:$ZZ$1, 0))</f>
        <v/>
      </c>
    </row>
    <row r="210">
      <c r="A210">
        <f>INDEX(resultados!$A$2:$ZZ$1389, 204, MATCH($B$1, resultados!$A$1:$ZZ$1, 0))</f>
        <v/>
      </c>
      <c r="B210">
        <f>INDEX(resultados!$A$2:$ZZ$1389, 204, MATCH($B$2, resultados!$A$1:$ZZ$1, 0))</f>
        <v/>
      </c>
      <c r="C210">
        <f>INDEX(resultados!$A$2:$ZZ$1389, 204, MATCH($B$3, resultados!$A$1:$ZZ$1, 0))</f>
        <v/>
      </c>
    </row>
    <row r="211">
      <c r="A211">
        <f>INDEX(resultados!$A$2:$ZZ$1389, 205, MATCH($B$1, resultados!$A$1:$ZZ$1, 0))</f>
        <v/>
      </c>
      <c r="B211">
        <f>INDEX(resultados!$A$2:$ZZ$1389, 205, MATCH($B$2, resultados!$A$1:$ZZ$1, 0))</f>
        <v/>
      </c>
      <c r="C211">
        <f>INDEX(resultados!$A$2:$ZZ$1389, 205, MATCH($B$3, resultados!$A$1:$ZZ$1, 0))</f>
        <v/>
      </c>
    </row>
    <row r="212">
      <c r="A212">
        <f>INDEX(resultados!$A$2:$ZZ$1389, 206, MATCH($B$1, resultados!$A$1:$ZZ$1, 0))</f>
        <v/>
      </c>
      <c r="B212">
        <f>INDEX(resultados!$A$2:$ZZ$1389, 206, MATCH($B$2, resultados!$A$1:$ZZ$1, 0))</f>
        <v/>
      </c>
      <c r="C212">
        <f>INDEX(resultados!$A$2:$ZZ$1389, 206, MATCH($B$3, resultados!$A$1:$ZZ$1, 0))</f>
        <v/>
      </c>
    </row>
    <row r="213">
      <c r="A213">
        <f>INDEX(resultados!$A$2:$ZZ$1389, 207, MATCH($B$1, resultados!$A$1:$ZZ$1, 0))</f>
        <v/>
      </c>
      <c r="B213">
        <f>INDEX(resultados!$A$2:$ZZ$1389, 207, MATCH($B$2, resultados!$A$1:$ZZ$1, 0))</f>
        <v/>
      </c>
      <c r="C213">
        <f>INDEX(resultados!$A$2:$ZZ$1389, 207, MATCH($B$3, resultados!$A$1:$ZZ$1, 0))</f>
        <v/>
      </c>
    </row>
    <row r="214">
      <c r="A214">
        <f>INDEX(resultados!$A$2:$ZZ$1389, 208, MATCH($B$1, resultados!$A$1:$ZZ$1, 0))</f>
        <v/>
      </c>
      <c r="B214">
        <f>INDEX(resultados!$A$2:$ZZ$1389, 208, MATCH($B$2, resultados!$A$1:$ZZ$1, 0))</f>
        <v/>
      </c>
      <c r="C214">
        <f>INDEX(resultados!$A$2:$ZZ$1389, 208, MATCH($B$3, resultados!$A$1:$ZZ$1, 0))</f>
        <v/>
      </c>
    </row>
    <row r="215">
      <c r="A215">
        <f>INDEX(resultados!$A$2:$ZZ$1389, 209, MATCH($B$1, resultados!$A$1:$ZZ$1, 0))</f>
        <v/>
      </c>
      <c r="B215">
        <f>INDEX(resultados!$A$2:$ZZ$1389, 209, MATCH($B$2, resultados!$A$1:$ZZ$1, 0))</f>
        <v/>
      </c>
      <c r="C215">
        <f>INDEX(resultados!$A$2:$ZZ$1389, 209, MATCH($B$3, resultados!$A$1:$ZZ$1, 0))</f>
        <v/>
      </c>
    </row>
    <row r="216">
      <c r="A216">
        <f>INDEX(resultados!$A$2:$ZZ$1389, 210, MATCH($B$1, resultados!$A$1:$ZZ$1, 0))</f>
        <v/>
      </c>
      <c r="B216">
        <f>INDEX(resultados!$A$2:$ZZ$1389, 210, MATCH($B$2, resultados!$A$1:$ZZ$1, 0))</f>
        <v/>
      </c>
      <c r="C216">
        <f>INDEX(resultados!$A$2:$ZZ$1389, 210, MATCH($B$3, resultados!$A$1:$ZZ$1, 0))</f>
        <v/>
      </c>
    </row>
    <row r="217">
      <c r="A217">
        <f>INDEX(resultados!$A$2:$ZZ$1389, 211, MATCH($B$1, resultados!$A$1:$ZZ$1, 0))</f>
        <v/>
      </c>
      <c r="B217">
        <f>INDEX(resultados!$A$2:$ZZ$1389, 211, MATCH($B$2, resultados!$A$1:$ZZ$1, 0))</f>
        <v/>
      </c>
      <c r="C217">
        <f>INDEX(resultados!$A$2:$ZZ$1389, 211, MATCH($B$3, resultados!$A$1:$ZZ$1, 0))</f>
        <v/>
      </c>
    </row>
    <row r="218">
      <c r="A218">
        <f>INDEX(resultados!$A$2:$ZZ$1389, 212, MATCH($B$1, resultados!$A$1:$ZZ$1, 0))</f>
        <v/>
      </c>
      <c r="B218">
        <f>INDEX(resultados!$A$2:$ZZ$1389, 212, MATCH($B$2, resultados!$A$1:$ZZ$1, 0))</f>
        <v/>
      </c>
      <c r="C218">
        <f>INDEX(resultados!$A$2:$ZZ$1389, 212, MATCH($B$3, resultados!$A$1:$ZZ$1, 0))</f>
        <v/>
      </c>
    </row>
    <row r="219">
      <c r="A219">
        <f>INDEX(resultados!$A$2:$ZZ$1389, 213, MATCH($B$1, resultados!$A$1:$ZZ$1, 0))</f>
        <v/>
      </c>
      <c r="B219">
        <f>INDEX(resultados!$A$2:$ZZ$1389, 213, MATCH($B$2, resultados!$A$1:$ZZ$1, 0))</f>
        <v/>
      </c>
      <c r="C219">
        <f>INDEX(resultados!$A$2:$ZZ$1389, 213, MATCH($B$3, resultados!$A$1:$ZZ$1, 0))</f>
        <v/>
      </c>
    </row>
    <row r="220">
      <c r="A220">
        <f>INDEX(resultados!$A$2:$ZZ$1389, 214, MATCH($B$1, resultados!$A$1:$ZZ$1, 0))</f>
        <v/>
      </c>
      <c r="B220">
        <f>INDEX(resultados!$A$2:$ZZ$1389, 214, MATCH($B$2, resultados!$A$1:$ZZ$1, 0))</f>
        <v/>
      </c>
      <c r="C220">
        <f>INDEX(resultados!$A$2:$ZZ$1389, 214, MATCH($B$3, resultados!$A$1:$ZZ$1, 0))</f>
        <v/>
      </c>
    </row>
    <row r="221">
      <c r="A221">
        <f>INDEX(resultados!$A$2:$ZZ$1389, 215, MATCH($B$1, resultados!$A$1:$ZZ$1, 0))</f>
        <v/>
      </c>
      <c r="B221">
        <f>INDEX(resultados!$A$2:$ZZ$1389, 215, MATCH($B$2, resultados!$A$1:$ZZ$1, 0))</f>
        <v/>
      </c>
      <c r="C221">
        <f>INDEX(resultados!$A$2:$ZZ$1389, 215, MATCH($B$3, resultados!$A$1:$ZZ$1, 0))</f>
        <v/>
      </c>
    </row>
    <row r="222">
      <c r="A222">
        <f>INDEX(resultados!$A$2:$ZZ$1389, 216, MATCH($B$1, resultados!$A$1:$ZZ$1, 0))</f>
        <v/>
      </c>
      <c r="B222">
        <f>INDEX(resultados!$A$2:$ZZ$1389, 216, MATCH($B$2, resultados!$A$1:$ZZ$1, 0))</f>
        <v/>
      </c>
      <c r="C222">
        <f>INDEX(resultados!$A$2:$ZZ$1389, 216, MATCH($B$3, resultados!$A$1:$ZZ$1, 0))</f>
        <v/>
      </c>
    </row>
    <row r="223">
      <c r="A223">
        <f>INDEX(resultados!$A$2:$ZZ$1389, 217, MATCH($B$1, resultados!$A$1:$ZZ$1, 0))</f>
        <v/>
      </c>
      <c r="B223">
        <f>INDEX(resultados!$A$2:$ZZ$1389, 217, MATCH($B$2, resultados!$A$1:$ZZ$1, 0))</f>
        <v/>
      </c>
      <c r="C223">
        <f>INDEX(resultados!$A$2:$ZZ$1389, 217, MATCH($B$3, resultados!$A$1:$ZZ$1, 0))</f>
        <v/>
      </c>
    </row>
    <row r="224">
      <c r="A224">
        <f>INDEX(resultados!$A$2:$ZZ$1389, 218, MATCH($B$1, resultados!$A$1:$ZZ$1, 0))</f>
        <v/>
      </c>
      <c r="B224">
        <f>INDEX(resultados!$A$2:$ZZ$1389, 218, MATCH($B$2, resultados!$A$1:$ZZ$1, 0))</f>
        <v/>
      </c>
      <c r="C224">
        <f>INDEX(resultados!$A$2:$ZZ$1389, 218, MATCH($B$3, resultados!$A$1:$ZZ$1, 0))</f>
        <v/>
      </c>
    </row>
    <row r="225">
      <c r="A225">
        <f>INDEX(resultados!$A$2:$ZZ$1389, 219, MATCH($B$1, resultados!$A$1:$ZZ$1, 0))</f>
        <v/>
      </c>
      <c r="B225">
        <f>INDEX(resultados!$A$2:$ZZ$1389, 219, MATCH($B$2, resultados!$A$1:$ZZ$1, 0))</f>
        <v/>
      </c>
      <c r="C225">
        <f>INDEX(resultados!$A$2:$ZZ$1389, 219, MATCH($B$3, resultados!$A$1:$ZZ$1, 0))</f>
        <v/>
      </c>
    </row>
    <row r="226">
      <c r="A226">
        <f>INDEX(resultados!$A$2:$ZZ$1389, 220, MATCH($B$1, resultados!$A$1:$ZZ$1, 0))</f>
        <v/>
      </c>
      <c r="B226">
        <f>INDEX(resultados!$A$2:$ZZ$1389, 220, MATCH($B$2, resultados!$A$1:$ZZ$1, 0))</f>
        <v/>
      </c>
      <c r="C226">
        <f>INDEX(resultados!$A$2:$ZZ$1389, 220, MATCH($B$3, resultados!$A$1:$ZZ$1, 0))</f>
        <v/>
      </c>
    </row>
    <row r="227">
      <c r="A227">
        <f>INDEX(resultados!$A$2:$ZZ$1389, 221, MATCH($B$1, resultados!$A$1:$ZZ$1, 0))</f>
        <v/>
      </c>
      <c r="B227">
        <f>INDEX(resultados!$A$2:$ZZ$1389, 221, MATCH($B$2, resultados!$A$1:$ZZ$1, 0))</f>
        <v/>
      </c>
      <c r="C227">
        <f>INDEX(resultados!$A$2:$ZZ$1389, 221, MATCH($B$3, resultados!$A$1:$ZZ$1, 0))</f>
        <v/>
      </c>
    </row>
    <row r="228">
      <c r="A228">
        <f>INDEX(resultados!$A$2:$ZZ$1389, 222, MATCH($B$1, resultados!$A$1:$ZZ$1, 0))</f>
        <v/>
      </c>
      <c r="B228">
        <f>INDEX(resultados!$A$2:$ZZ$1389, 222, MATCH($B$2, resultados!$A$1:$ZZ$1, 0))</f>
        <v/>
      </c>
      <c r="C228">
        <f>INDEX(resultados!$A$2:$ZZ$1389, 222, MATCH($B$3, resultados!$A$1:$ZZ$1, 0))</f>
        <v/>
      </c>
    </row>
    <row r="229">
      <c r="A229">
        <f>INDEX(resultados!$A$2:$ZZ$1389, 223, MATCH($B$1, resultados!$A$1:$ZZ$1, 0))</f>
        <v/>
      </c>
      <c r="B229">
        <f>INDEX(resultados!$A$2:$ZZ$1389, 223, MATCH($B$2, resultados!$A$1:$ZZ$1, 0))</f>
        <v/>
      </c>
      <c r="C229">
        <f>INDEX(resultados!$A$2:$ZZ$1389, 223, MATCH($B$3, resultados!$A$1:$ZZ$1, 0))</f>
        <v/>
      </c>
    </row>
    <row r="230">
      <c r="A230">
        <f>INDEX(resultados!$A$2:$ZZ$1389, 224, MATCH($B$1, resultados!$A$1:$ZZ$1, 0))</f>
        <v/>
      </c>
      <c r="B230">
        <f>INDEX(resultados!$A$2:$ZZ$1389, 224, MATCH($B$2, resultados!$A$1:$ZZ$1, 0))</f>
        <v/>
      </c>
      <c r="C230">
        <f>INDEX(resultados!$A$2:$ZZ$1389, 224, MATCH($B$3, resultados!$A$1:$ZZ$1, 0))</f>
        <v/>
      </c>
    </row>
    <row r="231">
      <c r="A231">
        <f>INDEX(resultados!$A$2:$ZZ$1389, 225, MATCH($B$1, resultados!$A$1:$ZZ$1, 0))</f>
        <v/>
      </c>
      <c r="B231">
        <f>INDEX(resultados!$A$2:$ZZ$1389, 225, MATCH($B$2, resultados!$A$1:$ZZ$1, 0))</f>
        <v/>
      </c>
      <c r="C231">
        <f>INDEX(resultados!$A$2:$ZZ$1389, 225, MATCH($B$3, resultados!$A$1:$ZZ$1, 0))</f>
        <v/>
      </c>
    </row>
    <row r="232">
      <c r="A232">
        <f>INDEX(resultados!$A$2:$ZZ$1389, 226, MATCH($B$1, resultados!$A$1:$ZZ$1, 0))</f>
        <v/>
      </c>
      <c r="B232">
        <f>INDEX(resultados!$A$2:$ZZ$1389, 226, MATCH($B$2, resultados!$A$1:$ZZ$1, 0))</f>
        <v/>
      </c>
      <c r="C232">
        <f>INDEX(resultados!$A$2:$ZZ$1389, 226, MATCH($B$3, resultados!$A$1:$ZZ$1, 0))</f>
        <v/>
      </c>
    </row>
    <row r="233">
      <c r="A233">
        <f>INDEX(resultados!$A$2:$ZZ$1389, 227, MATCH($B$1, resultados!$A$1:$ZZ$1, 0))</f>
        <v/>
      </c>
      <c r="B233">
        <f>INDEX(resultados!$A$2:$ZZ$1389, 227, MATCH($B$2, resultados!$A$1:$ZZ$1, 0))</f>
        <v/>
      </c>
      <c r="C233">
        <f>INDEX(resultados!$A$2:$ZZ$1389, 227, MATCH($B$3, resultados!$A$1:$ZZ$1, 0))</f>
        <v/>
      </c>
    </row>
    <row r="234">
      <c r="A234">
        <f>INDEX(resultados!$A$2:$ZZ$1389, 228, MATCH($B$1, resultados!$A$1:$ZZ$1, 0))</f>
        <v/>
      </c>
      <c r="B234">
        <f>INDEX(resultados!$A$2:$ZZ$1389, 228, MATCH($B$2, resultados!$A$1:$ZZ$1, 0))</f>
        <v/>
      </c>
      <c r="C234">
        <f>INDEX(resultados!$A$2:$ZZ$1389, 228, MATCH($B$3, resultados!$A$1:$ZZ$1, 0))</f>
        <v/>
      </c>
    </row>
    <row r="235">
      <c r="A235">
        <f>INDEX(resultados!$A$2:$ZZ$1389, 229, MATCH($B$1, resultados!$A$1:$ZZ$1, 0))</f>
        <v/>
      </c>
      <c r="B235">
        <f>INDEX(resultados!$A$2:$ZZ$1389, 229, MATCH($B$2, resultados!$A$1:$ZZ$1, 0))</f>
        <v/>
      </c>
      <c r="C235">
        <f>INDEX(resultados!$A$2:$ZZ$1389, 229, MATCH($B$3, resultados!$A$1:$ZZ$1, 0))</f>
        <v/>
      </c>
    </row>
    <row r="236">
      <c r="A236">
        <f>INDEX(resultados!$A$2:$ZZ$1389, 230, MATCH($B$1, resultados!$A$1:$ZZ$1, 0))</f>
        <v/>
      </c>
      <c r="B236">
        <f>INDEX(resultados!$A$2:$ZZ$1389, 230, MATCH($B$2, resultados!$A$1:$ZZ$1, 0))</f>
        <v/>
      </c>
      <c r="C236">
        <f>INDEX(resultados!$A$2:$ZZ$1389, 230, MATCH($B$3, resultados!$A$1:$ZZ$1, 0))</f>
        <v/>
      </c>
    </row>
    <row r="237">
      <c r="A237">
        <f>INDEX(resultados!$A$2:$ZZ$1389, 231, MATCH($B$1, resultados!$A$1:$ZZ$1, 0))</f>
        <v/>
      </c>
      <c r="B237">
        <f>INDEX(resultados!$A$2:$ZZ$1389, 231, MATCH($B$2, resultados!$A$1:$ZZ$1, 0))</f>
        <v/>
      </c>
      <c r="C237">
        <f>INDEX(resultados!$A$2:$ZZ$1389, 231, MATCH($B$3, resultados!$A$1:$ZZ$1, 0))</f>
        <v/>
      </c>
    </row>
    <row r="238">
      <c r="A238">
        <f>INDEX(resultados!$A$2:$ZZ$1389, 232, MATCH($B$1, resultados!$A$1:$ZZ$1, 0))</f>
        <v/>
      </c>
      <c r="B238">
        <f>INDEX(resultados!$A$2:$ZZ$1389, 232, MATCH($B$2, resultados!$A$1:$ZZ$1, 0))</f>
        <v/>
      </c>
      <c r="C238">
        <f>INDEX(resultados!$A$2:$ZZ$1389, 232, MATCH($B$3, resultados!$A$1:$ZZ$1, 0))</f>
        <v/>
      </c>
    </row>
    <row r="239">
      <c r="A239">
        <f>INDEX(resultados!$A$2:$ZZ$1389, 233, MATCH($B$1, resultados!$A$1:$ZZ$1, 0))</f>
        <v/>
      </c>
      <c r="B239">
        <f>INDEX(resultados!$A$2:$ZZ$1389, 233, MATCH($B$2, resultados!$A$1:$ZZ$1, 0))</f>
        <v/>
      </c>
      <c r="C239">
        <f>INDEX(resultados!$A$2:$ZZ$1389, 233, MATCH($B$3, resultados!$A$1:$ZZ$1, 0))</f>
        <v/>
      </c>
    </row>
    <row r="240">
      <c r="A240">
        <f>INDEX(resultados!$A$2:$ZZ$1389, 234, MATCH($B$1, resultados!$A$1:$ZZ$1, 0))</f>
        <v/>
      </c>
      <c r="B240">
        <f>INDEX(resultados!$A$2:$ZZ$1389, 234, MATCH($B$2, resultados!$A$1:$ZZ$1, 0))</f>
        <v/>
      </c>
      <c r="C240">
        <f>INDEX(resultados!$A$2:$ZZ$1389, 234, MATCH($B$3, resultados!$A$1:$ZZ$1, 0))</f>
        <v/>
      </c>
    </row>
    <row r="241">
      <c r="A241">
        <f>INDEX(resultados!$A$2:$ZZ$1389, 235, MATCH($B$1, resultados!$A$1:$ZZ$1, 0))</f>
        <v/>
      </c>
      <c r="B241">
        <f>INDEX(resultados!$A$2:$ZZ$1389, 235, MATCH($B$2, resultados!$A$1:$ZZ$1, 0))</f>
        <v/>
      </c>
      <c r="C241">
        <f>INDEX(resultados!$A$2:$ZZ$1389, 235, MATCH($B$3, resultados!$A$1:$ZZ$1, 0))</f>
        <v/>
      </c>
    </row>
    <row r="242">
      <c r="A242">
        <f>INDEX(resultados!$A$2:$ZZ$1389, 236, MATCH($B$1, resultados!$A$1:$ZZ$1, 0))</f>
        <v/>
      </c>
      <c r="B242">
        <f>INDEX(resultados!$A$2:$ZZ$1389, 236, MATCH($B$2, resultados!$A$1:$ZZ$1, 0))</f>
        <v/>
      </c>
      <c r="C242">
        <f>INDEX(resultados!$A$2:$ZZ$1389, 236, MATCH($B$3, resultados!$A$1:$ZZ$1, 0))</f>
        <v/>
      </c>
    </row>
    <row r="243">
      <c r="A243">
        <f>INDEX(resultados!$A$2:$ZZ$1389, 237, MATCH($B$1, resultados!$A$1:$ZZ$1, 0))</f>
        <v/>
      </c>
      <c r="B243">
        <f>INDEX(resultados!$A$2:$ZZ$1389, 237, MATCH($B$2, resultados!$A$1:$ZZ$1, 0))</f>
        <v/>
      </c>
      <c r="C243">
        <f>INDEX(resultados!$A$2:$ZZ$1389, 237, MATCH($B$3, resultados!$A$1:$ZZ$1, 0))</f>
        <v/>
      </c>
    </row>
    <row r="244">
      <c r="A244">
        <f>INDEX(resultados!$A$2:$ZZ$1389, 238, MATCH($B$1, resultados!$A$1:$ZZ$1, 0))</f>
        <v/>
      </c>
      <c r="B244">
        <f>INDEX(resultados!$A$2:$ZZ$1389, 238, MATCH($B$2, resultados!$A$1:$ZZ$1, 0))</f>
        <v/>
      </c>
      <c r="C244">
        <f>INDEX(resultados!$A$2:$ZZ$1389, 238, MATCH($B$3, resultados!$A$1:$ZZ$1, 0))</f>
        <v/>
      </c>
    </row>
    <row r="245">
      <c r="A245">
        <f>INDEX(resultados!$A$2:$ZZ$1389, 239, MATCH($B$1, resultados!$A$1:$ZZ$1, 0))</f>
        <v/>
      </c>
      <c r="B245">
        <f>INDEX(resultados!$A$2:$ZZ$1389, 239, MATCH($B$2, resultados!$A$1:$ZZ$1, 0))</f>
        <v/>
      </c>
      <c r="C245">
        <f>INDEX(resultados!$A$2:$ZZ$1389, 239, MATCH($B$3, resultados!$A$1:$ZZ$1, 0))</f>
        <v/>
      </c>
    </row>
    <row r="246">
      <c r="A246">
        <f>INDEX(resultados!$A$2:$ZZ$1389, 240, MATCH($B$1, resultados!$A$1:$ZZ$1, 0))</f>
        <v/>
      </c>
      <c r="B246">
        <f>INDEX(resultados!$A$2:$ZZ$1389, 240, MATCH($B$2, resultados!$A$1:$ZZ$1, 0))</f>
        <v/>
      </c>
      <c r="C246">
        <f>INDEX(resultados!$A$2:$ZZ$1389, 240, MATCH($B$3, resultados!$A$1:$ZZ$1, 0))</f>
        <v/>
      </c>
    </row>
    <row r="247">
      <c r="A247">
        <f>INDEX(resultados!$A$2:$ZZ$1389, 241, MATCH($B$1, resultados!$A$1:$ZZ$1, 0))</f>
        <v/>
      </c>
      <c r="B247">
        <f>INDEX(resultados!$A$2:$ZZ$1389, 241, MATCH($B$2, resultados!$A$1:$ZZ$1, 0))</f>
        <v/>
      </c>
      <c r="C247">
        <f>INDEX(resultados!$A$2:$ZZ$1389, 241, MATCH($B$3, resultados!$A$1:$ZZ$1, 0))</f>
        <v/>
      </c>
    </row>
    <row r="248">
      <c r="A248">
        <f>INDEX(resultados!$A$2:$ZZ$1389, 242, MATCH($B$1, resultados!$A$1:$ZZ$1, 0))</f>
        <v/>
      </c>
      <c r="B248">
        <f>INDEX(resultados!$A$2:$ZZ$1389, 242, MATCH($B$2, resultados!$A$1:$ZZ$1, 0))</f>
        <v/>
      </c>
      <c r="C248">
        <f>INDEX(resultados!$A$2:$ZZ$1389, 242, MATCH($B$3, resultados!$A$1:$ZZ$1, 0))</f>
        <v/>
      </c>
    </row>
    <row r="249">
      <c r="A249">
        <f>INDEX(resultados!$A$2:$ZZ$1389, 243, MATCH($B$1, resultados!$A$1:$ZZ$1, 0))</f>
        <v/>
      </c>
      <c r="B249">
        <f>INDEX(resultados!$A$2:$ZZ$1389, 243, MATCH($B$2, resultados!$A$1:$ZZ$1, 0))</f>
        <v/>
      </c>
      <c r="C249">
        <f>INDEX(resultados!$A$2:$ZZ$1389, 243, MATCH($B$3, resultados!$A$1:$ZZ$1, 0))</f>
        <v/>
      </c>
    </row>
    <row r="250">
      <c r="A250">
        <f>INDEX(resultados!$A$2:$ZZ$1389, 244, MATCH($B$1, resultados!$A$1:$ZZ$1, 0))</f>
        <v/>
      </c>
      <c r="B250">
        <f>INDEX(resultados!$A$2:$ZZ$1389, 244, MATCH($B$2, resultados!$A$1:$ZZ$1, 0))</f>
        <v/>
      </c>
      <c r="C250">
        <f>INDEX(resultados!$A$2:$ZZ$1389, 244, MATCH($B$3, resultados!$A$1:$ZZ$1, 0))</f>
        <v/>
      </c>
    </row>
    <row r="251">
      <c r="A251">
        <f>INDEX(resultados!$A$2:$ZZ$1389, 245, MATCH($B$1, resultados!$A$1:$ZZ$1, 0))</f>
        <v/>
      </c>
      <c r="B251">
        <f>INDEX(resultados!$A$2:$ZZ$1389, 245, MATCH($B$2, resultados!$A$1:$ZZ$1, 0))</f>
        <v/>
      </c>
      <c r="C251">
        <f>INDEX(resultados!$A$2:$ZZ$1389, 245, MATCH($B$3, resultados!$A$1:$ZZ$1, 0))</f>
        <v/>
      </c>
    </row>
    <row r="252">
      <c r="A252">
        <f>INDEX(resultados!$A$2:$ZZ$1389, 246, MATCH($B$1, resultados!$A$1:$ZZ$1, 0))</f>
        <v/>
      </c>
      <c r="B252">
        <f>INDEX(resultados!$A$2:$ZZ$1389, 246, MATCH($B$2, resultados!$A$1:$ZZ$1, 0))</f>
        <v/>
      </c>
      <c r="C252">
        <f>INDEX(resultados!$A$2:$ZZ$1389, 246, MATCH($B$3, resultados!$A$1:$ZZ$1, 0))</f>
        <v/>
      </c>
    </row>
    <row r="253">
      <c r="A253">
        <f>INDEX(resultados!$A$2:$ZZ$1389, 247, MATCH($B$1, resultados!$A$1:$ZZ$1, 0))</f>
        <v/>
      </c>
      <c r="B253">
        <f>INDEX(resultados!$A$2:$ZZ$1389, 247, MATCH($B$2, resultados!$A$1:$ZZ$1, 0))</f>
        <v/>
      </c>
      <c r="C253">
        <f>INDEX(resultados!$A$2:$ZZ$1389, 247, MATCH($B$3, resultados!$A$1:$ZZ$1, 0))</f>
        <v/>
      </c>
    </row>
    <row r="254">
      <c r="A254">
        <f>INDEX(resultados!$A$2:$ZZ$1389, 248, MATCH($B$1, resultados!$A$1:$ZZ$1, 0))</f>
        <v/>
      </c>
      <c r="B254">
        <f>INDEX(resultados!$A$2:$ZZ$1389, 248, MATCH($B$2, resultados!$A$1:$ZZ$1, 0))</f>
        <v/>
      </c>
      <c r="C254">
        <f>INDEX(resultados!$A$2:$ZZ$1389, 248, MATCH($B$3, resultados!$A$1:$ZZ$1, 0))</f>
        <v/>
      </c>
    </row>
    <row r="255">
      <c r="A255">
        <f>INDEX(resultados!$A$2:$ZZ$1389, 249, MATCH($B$1, resultados!$A$1:$ZZ$1, 0))</f>
        <v/>
      </c>
      <c r="B255">
        <f>INDEX(resultados!$A$2:$ZZ$1389, 249, MATCH($B$2, resultados!$A$1:$ZZ$1, 0))</f>
        <v/>
      </c>
      <c r="C255">
        <f>INDEX(resultados!$A$2:$ZZ$1389, 249, MATCH($B$3, resultados!$A$1:$ZZ$1, 0))</f>
        <v/>
      </c>
    </row>
    <row r="256">
      <c r="A256">
        <f>INDEX(resultados!$A$2:$ZZ$1389, 250, MATCH($B$1, resultados!$A$1:$ZZ$1, 0))</f>
        <v/>
      </c>
      <c r="B256">
        <f>INDEX(resultados!$A$2:$ZZ$1389, 250, MATCH($B$2, resultados!$A$1:$ZZ$1, 0))</f>
        <v/>
      </c>
      <c r="C256">
        <f>INDEX(resultados!$A$2:$ZZ$1389, 250, MATCH($B$3, resultados!$A$1:$ZZ$1, 0))</f>
        <v/>
      </c>
    </row>
    <row r="257">
      <c r="A257">
        <f>INDEX(resultados!$A$2:$ZZ$1389, 251, MATCH($B$1, resultados!$A$1:$ZZ$1, 0))</f>
        <v/>
      </c>
      <c r="B257">
        <f>INDEX(resultados!$A$2:$ZZ$1389, 251, MATCH($B$2, resultados!$A$1:$ZZ$1, 0))</f>
        <v/>
      </c>
      <c r="C257">
        <f>INDEX(resultados!$A$2:$ZZ$1389, 251, MATCH($B$3, resultados!$A$1:$ZZ$1, 0))</f>
        <v/>
      </c>
    </row>
    <row r="258">
      <c r="A258">
        <f>INDEX(resultados!$A$2:$ZZ$1389, 252, MATCH($B$1, resultados!$A$1:$ZZ$1, 0))</f>
        <v/>
      </c>
      <c r="B258">
        <f>INDEX(resultados!$A$2:$ZZ$1389, 252, MATCH($B$2, resultados!$A$1:$ZZ$1, 0))</f>
        <v/>
      </c>
      <c r="C258">
        <f>INDEX(resultados!$A$2:$ZZ$1389, 252, MATCH($B$3, resultados!$A$1:$ZZ$1, 0))</f>
        <v/>
      </c>
    </row>
    <row r="259">
      <c r="A259">
        <f>INDEX(resultados!$A$2:$ZZ$1389, 253, MATCH($B$1, resultados!$A$1:$ZZ$1, 0))</f>
        <v/>
      </c>
      <c r="B259">
        <f>INDEX(resultados!$A$2:$ZZ$1389, 253, MATCH($B$2, resultados!$A$1:$ZZ$1, 0))</f>
        <v/>
      </c>
      <c r="C259">
        <f>INDEX(resultados!$A$2:$ZZ$1389, 253, MATCH($B$3, resultados!$A$1:$ZZ$1, 0))</f>
        <v/>
      </c>
    </row>
    <row r="260">
      <c r="A260">
        <f>INDEX(resultados!$A$2:$ZZ$1389, 254, MATCH($B$1, resultados!$A$1:$ZZ$1, 0))</f>
        <v/>
      </c>
      <c r="B260">
        <f>INDEX(resultados!$A$2:$ZZ$1389, 254, MATCH($B$2, resultados!$A$1:$ZZ$1, 0))</f>
        <v/>
      </c>
      <c r="C260">
        <f>INDEX(resultados!$A$2:$ZZ$1389, 254, MATCH($B$3, resultados!$A$1:$ZZ$1, 0))</f>
        <v/>
      </c>
    </row>
    <row r="261">
      <c r="A261">
        <f>INDEX(resultados!$A$2:$ZZ$1389, 255, MATCH($B$1, resultados!$A$1:$ZZ$1, 0))</f>
        <v/>
      </c>
      <c r="B261">
        <f>INDEX(resultados!$A$2:$ZZ$1389, 255, MATCH($B$2, resultados!$A$1:$ZZ$1, 0))</f>
        <v/>
      </c>
      <c r="C261">
        <f>INDEX(resultados!$A$2:$ZZ$1389, 255, MATCH($B$3, resultados!$A$1:$ZZ$1, 0))</f>
        <v/>
      </c>
    </row>
    <row r="262">
      <c r="A262">
        <f>INDEX(resultados!$A$2:$ZZ$1389, 256, MATCH($B$1, resultados!$A$1:$ZZ$1, 0))</f>
        <v/>
      </c>
      <c r="B262">
        <f>INDEX(resultados!$A$2:$ZZ$1389, 256, MATCH($B$2, resultados!$A$1:$ZZ$1, 0))</f>
        <v/>
      </c>
      <c r="C262">
        <f>INDEX(resultados!$A$2:$ZZ$1389, 256, MATCH($B$3, resultados!$A$1:$ZZ$1, 0))</f>
        <v/>
      </c>
    </row>
    <row r="263">
      <c r="A263">
        <f>INDEX(resultados!$A$2:$ZZ$1389, 257, MATCH($B$1, resultados!$A$1:$ZZ$1, 0))</f>
        <v/>
      </c>
      <c r="B263">
        <f>INDEX(resultados!$A$2:$ZZ$1389, 257, MATCH($B$2, resultados!$A$1:$ZZ$1, 0))</f>
        <v/>
      </c>
      <c r="C263">
        <f>INDEX(resultados!$A$2:$ZZ$1389, 257, MATCH($B$3, resultados!$A$1:$ZZ$1, 0))</f>
        <v/>
      </c>
    </row>
    <row r="264">
      <c r="A264">
        <f>INDEX(resultados!$A$2:$ZZ$1389, 258, MATCH($B$1, resultados!$A$1:$ZZ$1, 0))</f>
        <v/>
      </c>
      <c r="B264">
        <f>INDEX(resultados!$A$2:$ZZ$1389, 258, MATCH($B$2, resultados!$A$1:$ZZ$1, 0))</f>
        <v/>
      </c>
      <c r="C264">
        <f>INDEX(resultados!$A$2:$ZZ$1389, 258, MATCH($B$3, resultados!$A$1:$ZZ$1, 0))</f>
        <v/>
      </c>
    </row>
    <row r="265">
      <c r="A265">
        <f>INDEX(resultados!$A$2:$ZZ$1389, 259, MATCH($B$1, resultados!$A$1:$ZZ$1, 0))</f>
        <v/>
      </c>
      <c r="B265">
        <f>INDEX(resultados!$A$2:$ZZ$1389, 259, MATCH($B$2, resultados!$A$1:$ZZ$1, 0))</f>
        <v/>
      </c>
      <c r="C265">
        <f>INDEX(resultados!$A$2:$ZZ$1389, 259, MATCH($B$3, resultados!$A$1:$ZZ$1, 0))</f>
        <v/>
      </c>
    </row>
    <row r="266">
      <c r="A266">
        <f>INDEX(resultados!$A$2:$ZZ$1389, 260, MATCH($B$1, resultados!$A$1:$ZZ$1, 0))</f>
        <v/>
      </c>
      <c r="B266">
        <f>INDEX(resultados!$A$2:$ZZ$1389, 260, MATCH($B$2, resultados!$A$1:$ZZ$1, 0))</f>
        <v/>
      </c>
      <c r="C266">
        <f>INDEX(resultados!$A$2:$ZZ$1389, 260, MATCH($B$3, resultados!$A$1:$ZZ$1, 0))</f>
        <v/>
      </c>
    </row>
    <row r="267">
      <c r="A267">
        <f>INDEX(resultados!$A$2:$ZZ$1389, 261, MATCH($B$1, resultados!$A$1:$ZZ$1, 0))</f>
        <v/>
      </c>
      <c r="B267">
        <f>INDEX(resultados!$A$2:$ZZ$1389, 261, MATCH($B$2, resultados!$A$1:$ZZ$1, 0))</f>
        <v/>
      </c>
      <c r="C267">
        <f>INDEX(resultados!$A$2:$ZZ$1389, 261, MATCH($B$3, resultados!$A$1:$ZZ$1, 0))</f>
        <v/>
      </c>
    </row>
    <row r="268">
      <c r="A268">
        <f>INDEX(resultados!$A$2:$ZZ$1389, 262, MATCH($B$1, resultados!$A$1:$ZZ$1, 0))</f>
        <v/>
      </c>
      <c r="B268">
        <f>INDEX(resultados!$A$2:$ZZ$1389, 262, MATCH($B$2, resultados!$A$1:$ZZ$1, 0))</f>
        <v/>
      </c>
      <c r="C268">
        <f>INDEX(resultados!$A$2:$ZZ$1389, 262, MATCH($B$3, resultados!$A$1:$ZZ$1, 0))</f>
        <v/>
      </c>
    </row>
    <row r="269">
      <c r="A269">
        <f>INDEX(resultados!$A$2:$ZZ$1389, 263, MATCH($B$1, resultados!$A$1:$ZZ$1, 0))</f>
        <v/>
      </c>
      <c r="B269">
        <f>INDEX(resultados!$A$2:$ZZ$1389, 263, MATCH($B$2, resultados!$A$1:$ZZ$1, 0))</f>
        <v/>
      </c>
      <c r="C269">
        <f>INDEX(resultados!$A$2:$ZZ$1389, 263, MATCH($B$3, resultados!$A$1:$ZZ$1, 0))</f>
        <v/>
      </c>
    </row>
    <row r="270">
      <c r="A270">
        <f>INDEX(resultados!$A$2:$ZZ$1389, 264, MATCH($B$1, resultados!$A$1:$ZZ$1, 0))</f>
        <v/>
      </c>
      <c r="B270">
        <f>INDEX(resultados!$A$2:$ZZ$1389, 264, MATCH($B$2, resultados!$A$1:$ZZ$1, 0))</f>
        <v/>
      </c>
      <c r="C270">
        <f>INDEX(resultados!$A$2:$ZZ$1389, 264, MATCH($B$3, resultados!$A$1:$ZZ$1, 0))</f>
        <v/>
      </c>
    </row>
    <row r="271">
      <c r="A271">
        <f>INDEX(resultados!$A$2:$ZZ$1389, 265, MATCH($B$1, resultados!$A$1:$ZZ$1, 0))</f>
        <v/>
      </c>
      <c r="B271">
        <f>INDEX(resultados!$A$2:$ZZ$1389, 265, MATCH($B$2, resultados!$A$1:$ZZ$1, 0))</f>
        <v/>
      </c>
      <c r="C271">
        <f>INDEX(resultados!$A$2:$ZZ$1389, 265, MATCH($B$3, resultados!$A$1:$ZZ$1, 0))</f>
        <v/>
      </c>
    </row>
    <row r="272">
      <c r="A272">
        <f>INDEX(resultados!$A$2:$ZZ$1389, 266, MATCH($B$1, resultados!$A$1:$ZZ$1, 0))</f>
        <v/>
      </c>
      <c r="B272">
        <f>INDEX(resultados!$A$2:$ZZ$1389, 266, MATCH($B$2, resultados!$A$1:$ZZ$1, 0))</f>
        <v/>
      </c>
      <c r="C272">
        <f>INDEX(resultados!$A$2:$ZZ$1389, 266, MATCH($B$3, resultados!$A$1:$ZZ$1, 0))</f>
        <v/>
      </c>
    </row>
    <row r="273">
      <c r="A273">
        <f>INDEX(resultados!$A$2:$ZZ$1389, 267, MATCH($B$1, resultados!$A$1:$ZZ$1, 0))</f>
        <v/>
      </c>
      <c r="B273">
        <f>INDEX(resultados!$A$2:$ZZ$1389, 267, MATCH($B$2, resultados!$A$1:$ZZ$1, 0))</f>
        <v/>
      </c>
      <c r="C273">
        <f>INDEX(resultados!$A$2:$ZZ$1389, 267, MATCH($B$3, resultados!$A$1:$ZZ$1, 0))</f>
        <v/>
      </c>
    </row>
    <row r="274">
      <c r="A274">
        <f>INDEX(resultados!$A$2:$ZZ$1389, 268, MATCH($B$1, resultados!$A$1:$ZZ$1, 0))</f>
        <v/>
      </c>
      <c r="B274">
        <f>INDEX(resultados!$A$2:$ZZ$1389, 268, MATCH($B$2, resultados!$A$1:$ZZ$1, 0))</f>
        <v/>
      </c>
      <c r="C274">
        <f>INDEX(resultados!$A$2:$ZZ$1389, 268, MATCH($B$3, resultados!$A$1:$ZZ$1, 0))</f>
        <v/>
      </c>
    </row>
    <row r="275">
      <c r="A275">
        <f>INDEX(resultados!$A$2:$ZZ$1389, 269, MATCH($B$1, resultados!$A$1:$ZZ$1, 0))</f>
        <v/>
      </c>
      <c r="B275">
        <f>INDEX(resultados!$A$2:$ZZ$1389, 269, MATCH($B$2, resultados!$A$1:$ZZ$1, 0))</f>
        <v/>
      </c>
      <c r="C275">
        <f>INDEX(resultados!$A$2:$ZZ$1389, 269, MATCH($B$3, resultados!$A$1:$ZZ$1, 0))</f>
        <v/>
      </c>
    </row>
    <row r="276">
      <c r="A276">
        <f>INDEX(resultados!$A$2:$ZZ$1389, 270, MATCH($B$1, resultados!$A$1:$ZZ$1, 0))</f>
        <v/>
      </c>
      <c r="B276">
        <f>INDEX(resultados!$A$2:$ZZ$1389, 270, MATCH($B$2, resultados!$A$1:$ZZ$1, 0))</f>
        <v/>
      </c>
      <c r="C276">
        <f>INDEX(resultados!$A$2:$ZZ$1389, 270, MATCH($B$3, resultados!$A$1:$ZZ$1, 0))</f>
        <v/>
      </c>
    </row>
    <row r="277">
      <c r="A277">
        <f>INDEX(resultados!$A$2:$ZZ$1389, 271, MATCH($B$1, resultados!$A$1:$ZZ$1, 0))</f>
        <v/>
      </c>
      <c r="B277">
        <f>INDEX(resultados!$A$2:$ZZ$1389, 271, MATCH($B$2, resultados!$A$1:$ZZ$1, 0))</f>
        <v/>
      </c>
      <c r="C277">
        <f>INDEX(resultados!$A$2:$ZZ$1389, 271, MATCH($B$3, resultados!$A$1:$ZZ$1, 0))</f>
        <v/>
      </c>
    </row>
    <row r="278">
      <c r="A278">
        <f>INDEX(resultados!$A$2:$ZZ$1389, 272, MATCH($B$1, resultados!$A$1:$ZZ$1, 0))</f>
        <v/>
      </c>
      <c r="B278">
        <f>INDEX(resultados!$A$2:$ZZ$1389, 272, MATCH($B$2, resultados!$A$1:$ZZ$1, 0))</f>
        <v/>
      </c>
      <c r="C278">
        <f>INDEX(resultados!$A$2:$ZZ$1389, 272, MATCH($B$3, resultados!$A$1:$ZZ$1, 0))</f>
        <v/>
      </c>
    </row>
    <row r="279">
      <c r="A279">
        <f>INDEX(resultados!$A$2:$ZZ$1389, 273, MATCH($B$1, resultados!$A$1:$ZZ$1, 0))</f>
        <v/>
      </c>
      <c r="B279">
        <f>INDEX(resultados!$A$2:$ZZ$1389, 273, MATCH($B$2, resultados!$A$1:$ZZ$1, 0))</f>
        <v/>
      </c>
      <c r="C279">
        <f>INDEX(resultados!$A$2:$ZZ$1389, 273, MATCH($B$3, resultados!$A$1:$ZZ$1, 0))</f>
        <v/>
      </c>
    </row>
    <row r="280">
      <c r="A280">
        <f>INDEX(resultados!$A$2:$ZZ$1389, 274, MATCH($B$1, resultados!$A$1:$ZZ$1, 0))</f>
        <v/>
      </c>
      <c r="B280">
        <f>INDEX(resultados!$A$2:$ZZ$1389, 274, MATCH($B$2, resultados!$A$1:$ZZ$1, 0))</f>
        <v/>
      </c>
      <c r="C280">
        <f>INDEX(resultados!$A$2:$ZZ$1389, 274, MATCH($B$3, resultados!$A$1:$ZZ$1, 0))</f>
        <v/>
      </c>
    </row>
    <row r="281">
      <c r="A281">
        <f>INDEX(resultados!$A$2:$ZZ$1389, 275, MATCH($B$1, resultados!$A$1:$ZZ$1, 0))</f>
        <v/>
      </c>
      <c r="B281">
        <f>INDEX(resultados!$A$2:$ZZ$1389, 275, MATCH($B$2, resultados!$A$1:$ZZ$1, 0))</f>
        <v/>
      </c>
      <c r="C281">
        <f>INDEX(resultados!$A$2:$ZZ$1389, 275, MATCH($B$3, resultados!$A$1:$ZZ$1, 0))</f>
        <v/>
      </c>
    </row>
    <row r="282">
      <c r="A282">
        <f>INDEX(resultados!$A$2:$ZZ$1389, 276, MATCH($B$1, resultados!$A$1:$ZZ$1, 0))</f>
        <v/>
      </c>
      <c r="B282">
        <f>INDEX(resultados!$A$2:$ZZ$1389, 276, MATCH($B$2, resultados!$A$1:$ZZ$1, 0))</f>
        <v/>
      </c>
      <c r="C282">
        <f>INDEX(resultados!$A$2:$ZZ$1389, 276, MATCH($B$3, resultados!$A$1:$ZZ$1, 0))</f>
        <v/>
      </c>
    </row>
    <row r="283">
      <c r="A283">
        <f>INDEX(resultados!$A$2:$ZZ$1389, 277, MATCH($B$1, resultados!$A$1:$ZZ$1, 0))</f>
        <v/>
      </c>
      <c r="B283">
        <f>INDEX(resultados!$A$2:$ZZ$1389, 277, MATCH($B$2, resultados!$A$1:$ZZ$1, 0))</f>
        <v/>
      </c>
      <c r="C283">
        <f>INDEX(resultados!$A$2:$ZZ$1389, 277, MATCH($B$3, resultados!$A$1:$ZZ$1, 0))</f>
        <v/>
      </c>
    </row>
    <row r="284">
      <c r="A284">
        <f>INDEX(resultados!$A$2:$ZZ$1389, 278, MATCH($B$1, resultados!$A$1:$ZZ$1, 0))</f>
        <v/>
      </c>
      <c r="B284">
        <f>INDEX(resultados!$A$2:$ZZ$1389, 278, MATCH($B$2, resultados!$A$1:$ZZ$1, 0))</f>
        <v/>
      </c>
      <c r="C284">
        <f>INDEX(resultados!$A$2:$ZZ$1389, 278, MATCH($B$3, resultados!$A$1:$ZZ$1, 0))</f>
        <v/>
      </c>
    </row>
    <row r="285">
      <c r="A285">
        <f>INDEX(resultados!$A$2:$ZZ$1389, 279, MATCH($B$1, resultados!$A$1:$ZZ$1, 0))</f>
        <v/>
      </c>
      <c r="B285">
        <f>INDEX(resultados!$A$2:$ZZ$1389, 279, MATCH($B$2, resultados!$A$1:$ZZ$1, 0))</f>
        <v/>
      </c>
      <c r="C285">
        <f>INDEX(resultados!$A$2:$ZZ$1389, 279, MATCH($B$3, resultados!$A$1:$ZZ$1, 0))</f>
        <v/>
      </c>
    </row>
    <row r="286">
      <c r="A286">
        <f>INDEX(resultados!$A$2:$ZZ$1389, 280, MATCH($B$1, resultados!$A$1:$ZZ$1, 0))</f>
        <v/>
      </c>
      <c r="B286">
        <f>INDEX(resultados!$A$2:$ZZ$1389, 280, MATCH($B$2, resultados!$A$1:$ZZ$1, 0))</f>
        <v/>
      </c>
      <c r="C286">
        <f>INDEX(resultados!$A$2:$ZZ$1389, 280, MATCH($B$3, resultados!$A$1:$ZZ$1, 0))</f>
        <v/>
      </c>
    </row>
    <row r="287">
      <c r="A287">
        <f>INDEX(resultados!$A$2:$ZZ$1389, 281, MATCH($B$1, resultados!$A$1:$ZZ$1, 0))</f>
        <v/>
      </c>
      <c r="B287">
        <f>INDEX(resultados!$A$2:$ZZ$1389, 281, MATCH($B$2, resultados!$A$1:$ZZ$1, 0))</f>
        <v/>
      </c>
      <c r="C287">
        <f>INDEX(resultados!$A$2:$ZZ$1389, 281, MATCH($B$3, resultados!$A$1:$ZZ$1, 0))</f>
        <v/>
      </c>
    </row>
    <row r="288">
      <c r="A288">
        <f>INDEX(resultados!$A$2:$ZZ$1389, 282, MATCH($B$1, resultados!$A$1:$ZZ$1, 0))</f>
        <v/>
      </c>
      <c r="B288">
        <f>INDEX(resultados!$A$2:$ZZ$1389, 282, MATCH($B$2, resultados!$A$1:$ZZ$1, 0))</f>
        <v/>
      </c>
      <c r="C288">
        <f>INDEX(resultados!$A$2:$ZZ$1389, 282, MATCH($B$3, resultados!$A$1:$ZZ$1, 0))</f>
        <v/>
      </c>
    </row>
    <row r="289">
      <c r="A289">
        <f>INDEX(resultados!$A$2:$ZZ$1389, 283, MATCH($B$1, resultados!$A$1:$ZZ$1, 0))</f>
        <v/>
      </c>
      <c r="B289">
        <f>INDEX(resultados!$A$2:$ZZ$1389, 283, MATCH($B$2, resultados!$A$1:$ZZ$1, 0))</f>
        <v/>
      </c>
      <c r="C289">
        <f>INDEX(resultados!$A$2:$ZZ$1389, 283, MATCH($B$3, resultados!$A$1:$ZZ$1, 0))</f>
        <v/>
      </c>
    </row>
    <row r="290">
      <c r="A290">
        <f>INDEX(resultados!$A$2:$ZZ$1389, 284, MATCH($B$1, resultados!$A$1:$ZZ$1, 0))</f>
        <v/>
      </c>
      <c r="B290">
        <f>INDEX(resultados!$A$2:$ZZ$1389, 284, MATCH($B$2, resultados!$A$1:$ZZ$1, 0))</f>
        <v/>
      </c>
      <c r="C290">
        <f>INDEX(resultados!$A$2:$ZZ$1389, 284, MATCH($B$3, resultados!$A$1:$ZZ$1, 0))</f>
        <v/>
      </c>
    </row>
    <row r="291">
      <c r="A291">
        <f>INDEX(resultados!$A$2:$ZZ$1389, 285, MATCH($B$1, resultados!$A$1:$ZZ$1, 0))</f>
        <v/>
      </c>
      <c r="B291">
        <f>INDEX(resultados!$A$2:$ZZ$1389, 285, MATCH($B$2, resultados!$A$1:$ZZ$1, 0))</f>
        <v/>
      </c>
      <c r="C291">
        <f>INDEX(resultados!$A$2:$ZZ$1389, 285, MATCH($B$3, resultados!$A$1:$ZZ$1, 0))</f>
        <v/>
      </c>
    </row>
    <row r="292">
      <c r="A292">
        <f>INDEX(resultados!$A$2:$ZZ$1389, 286, MATCH($B$1, resultados!$A$1:$ZZ$1, 0))</f>
        <v/>
      </c>
      <c r="B292">
        <f>INDEX(resultados!$A$2:$ZZ$1389, 286, MATCH($B$2, resultados!$A$1:$ZZ$1, 0))</f>
        <v/>
      </c>
      <c r="C292">
        <f>INDEX(resultados!$A$2:$ZZ$1389, 286, MATCH($B$3, resultados!$A$1:$ZZ$1, 0))</f>
        <v/>
      </c>
    </row>
    <row r="293">
      <c r="A293">
        <f>INDEX(resultados!$A$2:$ZZ$1389, 287, MATCH($B$1, resultados!$A$1:$ZZ$1, 0))</f>
        <v/>
      </c>
      <c r="B293">
        <f>INDEX(resultados!$A$2:$ZZ$1389, 287, MATCH($B$2, resultados!$A$1:$ZZ$1, 0))</f>
        <v/>
      </c>
      <c r="C293">
        <f>INDEX(resultados!$A$2:$ZZ$1389, 287, MATCH($B$3, resultados!$A$1:$ZZ$1, 0))</f>
        <v/>
      </c>
    </row>
    <row r="294">
      <c r="A294">
        <f>INDEX(resultados!$A$2:$ZZ$1389, 288, MATCH($B$1, resultados!$A$1:$ZZ$1, 0))</f>
        <v/>
      </c>
      <c r="B294">
        <f>INDEX(resultados!$A$2:$ZZ$1389, 288, MATCH($B$2, resultados!$A$1:$ZZ$1, 0))</f>
        <v/>
      </c>
      <c r="C294">
        <f>INDEX(resultados!$A$2:$ZZ$1389, 288, MATCH($B$3, resultados!$A$1:$ZZ$1, 0))</f>
        <v/>
      </c>
    </row>
    <row r="295">
      <c r="A295">
        <f>INDEX(resultados!$A$2:$ZZ$1389, 289, MATCH($B$1, resultados!$A$1:$ZZ$1, 0))</f>
        <v/>
      </c>
      <c r="B295">
        <f>INDEX(resultados!$A$2:$ZZ$1389, 289, MATCH($B$2, resultados!$A$1:$ZZ$1, 0))</f>
        <v/>
      </c>
      <c r="C295">
        <f>INDEX(resultados!$A$2:$ZZ$1389, 289, MATCH($B$3, resultados!$A$1:$ZZ$1, 0))</f>
        <v/>
      </c>
    </row>
    <row r="296">
      <c r="A296">
        <f>INDEX(resultados!$A$2:$ZZ$1389, 290, MATCH($B$1, resultados!$A$1:$ZZ$1, 0))</f>
        <v/>
      </c>
      <c r="B296">
        <f>INDEX(resultados!$A$2:$ZZ$1389, 290, MATCH($B$2, resultados!$A$1:$ZZ$1, 0))</f>
        <v/>
      </c>
      <c r="C296">
        <f>INDEX(resultados!$A$2:$ZZ$1389, 290, MATCH($B$3, resultados!$A$1:$ZZ$1, 0))</f>
        <v/>
      </c>
    </row>
    <row r="297">
      <c r="A297">
        <f>INDEX(resultados!$A$2:$ZZ$1389, 291, MATCH($B$1, resultados!$A$1:$ZZ$1, 0))</f>
        <v/>
      </c>
      <c r="B297">
        <f>INDEX(resultados!$A$2:$ZZ$1389, 291, MATCH($B$2, resultados!$A$1:$ZZ$1, 0))</f>
        <v/>
      </c>
      <c r="C297">
        <f>INDEX(resultados!$A$2:$ZZ$1389, 291, MATCH($B$3, resultados!$A$1:$ZZ$1, 0))</f>
        <v/>
      </c>
    </row>
    <row r="298">
      <c r="A298">
        <f>INDEX(resultados!$A$2:$ZZ$1389, 292, MATCH($B$1, resultados!$A$1:$ZZ$1, 0))</f>
        <v/>
      </c>
      <c r="B298">
        <f>INDEX(resultados!$A$2:$ZZ$1389, 292, MATCH($B$2, resultados!$A$1:$ZZ$1, 0))</f>
        <v/>
      </c>
      <c r="C298">
        <f>INDEX(resultados!$A$2:$ZZ$1389, 292, MATCH($B$3, resultados!$A$1:$ZZ$1, 0))</f>
        <v/>
      </c>
    </row>
    <row r="299">
      <c r="A299">
        <f>INDEX(resultados!$A$2:$ZZ$1389, 293, MATCH($B$1, resultados!$A$1:$ZZ$1, 0))</f>
        <v/>
      </c>
      <c r="B299">
        <f>INDEX(resultados!$A$2:$ZZ$1389, 293, MATCH($B$2, resultados!$A$1:$ZZ$1, 0))</f>
        <v/>
      </c>
      <c r="C299">
        <f>INDEX(resultados!$A$2:$ZZ$1389, 293, MATCH($B$3, resultados!$A$1:$ZZ$1, 0))</f>
        <v/>
      </c>
    </row>
    <row r="300">
      <c r="A300">
        <f>INDEX(resultados!$A$2:$ZZ$1389, 294, MATCH($B$1, resultados!$A$1:$ZZ$1, 0))</f>
        <v/>
      </c>
      <c r="B300">
        <f>INDEX(resultados!$A$2:$ZZ$1389, 294, MATCH($B$2, resultados!$A$1:$ZZ$1, 0))</f>
        <v/>
      </c>
      <c r="C300">
        <f>INDEX(resultados!$A$2:$ZZ$1389, 294, MATCH($B$3, resultados!$A$1:$ZZ$1, 0))</f>
        <v/>
      </c>
    </row>
    <row r="301">
      <c r="A301">
        <f>INDEX(resultados!$A$2:$ZZ$1389, 295, MATCH($B$1, resultados!$A$1:$ZZ$1, 0))</f>
        <v/>
      </c>
      <c r="B301">
        <f>INDEX(resultados!$A$2:$ZZ$1389, 295, MATCH($B$2, resultados!$A$1:$ZZ$1, 0))</f>
        <v/>
      </c>
      <c r="C301">
        <f>INDEX(resultados!$A$2:$ZZ$1389, 295, MATCH($B$3, resultados!$A$1:$ZZ$1, 0))</f>
        <v/>
      </c>
    </row>
    <row r="302">
      <c r="A302">
        <f>INDEX(resultados!$A$2:$ZZ$1389, 296, MATCH($B$1, resultados!$A$1:$ZZ$1, 0))</f>
        <v/>
      </c>
      <c r="B302">
        <f>INDEX(resultados!$A$2:$ZZ$1389, 296, MATCH($B$2, resultados!$A$1:$ZZ$1, 0))</f>
        <v/>
      </c>
      <c r="C302">
        <f>INDEX(resultados!$A$2:$ZZ$1389, 296, MATCH($B$3, resultados!$A$1:$ZZ$1, 0))</f>
        <v/>
      </c>
    </row>
    <row r="303">
      <c r="A303">
        <f>INDEX(resultados!$A$2:$ZZ$1389, 297, MATCH($B$1, resultados!$A$1:$ZZ$1, 0))</f>
        <v/>
      </c>
      <c r="B303">
        <f>INDEX(resultados!$A$2:$ZZ$1389, 297, MATCH($B$2, resultados!$A$1:$ZZ$1, 0))</f>
        <v/>
      </c>
      <c r="C303">
        <f>INDEX(resultados!$A$2:$ZZ$1389, 297, MATCH($B$3, resultados!$A$1:$ZZ$1, 0))</f>
        <v/>
      </c>
    </row>
    <row r="304">
      <c r="A304">
        <f>INDEX(resultados!$A$2:$ZZ$1389, 298, MATCH($B$1, resultados!$A$1:$ZZ$1, 0))</f>
        <v/>
      </c>
      <c r="B304">
        <f>INDEX(resultados!$A$2:$ZZ$1389, 298, MATCH($B$2, resultados!$A$1:$ZZ$1, 0))</f>
        <v/>
      </c>
      <c r="C304">
        <f>INDEX(resultados!$A$2:$ZZ$1389, 298, MATCH($B$3, resultados!$A$1:$ZZ$1, 0))</f>
        <v/>
      </c>
    </row>
    <row r="305">
      <c r="A305">
        <f>INDEX(resultados!$A$2:$ZZ$1389, 299, MATCH($B$1, resultados!$A$1:$ZZ$1, 0))</f>
        <v/>
      </c>
      <c r="B305">
        <f>INDEX(resultados!$A$2:$ZZ$1389, 299, MATCH($B$2, resultados!$A$1:$ZZ$1, 0))</f>
        <v/>
      </c>
      <c r="C305">
        <f>INDEX(resultados!$A$2:$ZZ$1389, 299, MATCH($B$3, resultados!$A$1:$ZZ$1, 0))</f>
        <v/>
      </c>
    </row>
    <row r="306">
      <c r="A306">
        <f>INDEX(resultados!$A$2:$ZZ$1389, 300, MATCH($B$1, resultados!$A$1:$ZZ$1, 0))</f>
        <v/>
      </c>
      <c r="B306">
        <f>INDEX(resultados!$A$2:$ZZ$1389, 300, MATCH($B$2, resultados!$A$1:$ZZ$1, 0))</f>
        <v/>
      </c>
      <c r="C306">
        <f>INDEX(resultados!$A$2:$ZZ$1389, 300, MATCH($B$3, resultados!$A$1:$ZZ$1, 0))</f>
        <v/>
      </c>
    </row>
    <row r="307">
      <c r="A307">
        <f>INDEX(resultados!$A$2:$ZZ$1389, 301, MATCH($B$1, resultados!$A$1:$ZZ$1, 0))</f>
        <v/>
      </c>
      <c r="B307">
        <f>INDEX(resultados!$A$2:$ZZ$1389, 301, MATCH($B$2, resultados!$A$1:$ZZ$1, 0))</f>
        <v/>
      </c>
      <c r="C307">
        <f>INDEX(resultados!$A$2:$ZZ$1389, 301, MATCH($B$3, resultados!$A$1:$ZZ$1, 0))</f>
        <v/>
      </c>
    </row>
    <row r="308">
      <c r="A308">
        <f>INDEX(resultados!$A$2:$ZZ$1389, 302, MATCH($B$1, resultados!$A$1:$ZZ$1, 0))</f>
        <v/>
      </c>
      <c r="B308">
        <f>INDEX(resultados!$A$2:$ZZ$1389, 302, MATCH($B$2, resultados!$A$1:$ZZ$1, 0))</f>
        <v/>
      </c>
      <c r="C308">
        <f>INDEX(resultados!$A$2:$ZZ$1389, 302, MATCH($B$3, resultados!$A$1:$ZZ$1, 0))</f>
        <v/>
      </c>
    </row>
    <row r="309">
      <c r="A309">
        <f>INDEX(resultados!$A$2:$ZZ$1389, 303, MATCH($B$1, resultados!$A$1:$ZZ$1, 0))</f>
        <v/>
      </c>
      <c r="B309">
        <f>INDEX(resultados!$A$2:$ZZ$1389, 303, MATCH($B$2, resultados!$A$1:$ZZ$1, 0))</f>
        <v/>
      </c>
      <c r="C309">
        <f>INDEX(resultados!$A$2:$ZZ$1389, 303, MATCH($B$3, resultados!$A$1:$ZZ$1, 0))</f>
        <v/>
      </c>
    </row>
    <row r="310">
      <c r="A310">
        <f>INDEX(resultados!$A$2:$ZZ$1389, 304, MATCH($B$1, resultados!$A$1:$ZZ$1, 0))</f>
        <v/>
      </c>
      <c r="B310">
        <f>INDEX(resultados!$A$2:$ZZ$1389, 304, MATCH($B$2, resultados!$A$1:$ZZ$1, 0))</f>
        <v/>
      </c>
      <c r="C310">
        <f>INDEX(resultados!$A$2:$ZZ$1389, 304, MATCH($B$3, resultados!$A$1:$ZZ$1, 0))</f>
        <v/>
      </c>
    </row>
    <row r="311">
      <c r="A311">
        <f>INDEX(resultados!$A$2:$ZZ$1389, 305, MATCH($B$1, resultados!$A$1:$ZZ$1, 0))</f>
        <v/>
      </c>
      <c r="B311">
        <f>INDEX(resultados!$A$2:$ZZ$1389, 305, MATCH($B$2, resultados!$A$1:$ZZ$1, 0))</f>
        <v/>
      </c>
      <c r="C311">
        <f>INDEX(resultados!$A$2:$ZZ$1389, 305, MATCH($B$3, resultados!$A$1:$ZZ$1, 0))</f>
        <v/>
      </c>
    </row>
    <row r="312">
      <c r="A312">
        <f>INDEX(resultados!$A$2:$ZZ$1389, 306, MATCH($B$1, resultados!$A$1:$ZZ$1, 0))</f>
        <v/>
      </c>
      <c r="B312">
        <f>INDEX(resultados!$A$2:$ZZ$1389, 306, MATCH($B$2, resultados!$A$1:$ZZ$1, 0))</f>
        <v/>
      </c>
      <c r="C312">
        <f>INDEX(resultados!$A$2:$ZZ$1389, 306, MATCH($B$3, resultados!$A$1:$ZZ$1, 0))</f>
        <v/>
      </c>
    </row>
    <row r="313">
      <c r="A313">
        <f>INDEX(resultados!$A$2:$ZZ$1389, 307, MATCH($B$1, resultados!$A$1:$ZZ$1, 0))</f>
        <v/>
      </c>
      <c r="B313">
        <f>INDEX(resultados!$A$2:$ZZ$1389, 307, MATCH($B$2, resultados!$A$1:$ZZ$1, 0))</f>
        <v/>
      </c>
      <c r="C313">
        <f>INDEX(resultados!$A$2:$ZZ$1389, 307, MATCH($B$3, resultados!$A$1:$ZZ$1, 0))</f>
        <v/>
      </c>
    </row>
    <row r="314">
      <c r="A314">
        <f>INDEX(resultados!$A$2:$ZZ$1389, 308, MATCH($B$1, resultados!$A$1:$ZZ$1, 0))</f>
        <v/>
      </c>
      <c r="B314">
        <f>INDEX(resultados!$A$2:$ZZ$1389, 308, MATCH($B$2, resultados!$A$1:$ZZ$1, 0))</f>
        <v/>
      </c>
      <c r="C314">
        <f>INDEX(resultados!$A$2:$ZZ$1389, 308, MATCH($B$3, resultados!$A$1:$ZZ$1, 0))</f>
        <v/>
      </c>
    </row>
    <row r="315">
      <c r="A315">
        <f>INDEX(resultados!$A$2:$ZZ$1389, 309, MATCH($B$1, resultados!$A$1:$ZZ$1, 0))</f>
        <v/>
      </c>
      <c r="B315">
        <f>INDEX(resultados!$A$2:$ZZ$1389, 309, MATCH($B$2, resultados!$A$1:$ZZ$1, 0))</f>
        <v/>
      </c>
      <c r="C315">
        <f>INDEX(resultados!$A$2:$ZZ$1389, 309, MATCH($B$3, resultados!$A$1:$ZZ$1, 0))</f>
        <v/>
      </c>
    </row>
    <row r="316">
      <c r="A316">
        <f>INDEX(resultados!$A$2:$ZZ$1389, 310, MATCH($B$1, resultados!$A$1:$ZZ$1, 0))</f>
        <v/>
      </c>
      <c r="B316">
        <f>INDEX(resultados!$A$2:$ZZ$1389, 310, MATCH($B$2, resultados!$A$1:$ZZ$1, 0))</f>
        <v/>
      </c>
      <c r="C316">
        <f>INDEX(resultados!$A$2:$ZZ$1389, 310, MATCH($B$3, resultados!$A$1:$ZZ$1, 0))</f>
        <v/>
      </c>
    </row>
    <row r="317">
      <c r="A317">
        <f>INDEX(resultados!$A$2:$ZZ$1389, 311, MATCH($B$1, resultados!$A$1:$ZZ$1, 0))</f>
        <v/>
      </c>
      <c r="B317">
        <f>INDEX(resultados!$A$2:$ZZ$1389, 311, MATCH($B$2, resultados!$A$1:$ZZ$1, 0))</f>
        <v/>
      </c>
      <c r="C317">
        <f>INDEX(resultados!$A$2:$ZZ$1389, 311, MATCH($B$3, resultados!$A$1:$ZZ$1, 0))</f>
        <v/>
      </c>
    </row>
    <row r="318">
      <c r="A318">
        <f>INDEX(resultados!$A$2:$ZZ$1389, 312, MATCH($B$1, resultados!$A$1:$ZZ$1, 0))</f>
        <v/>
      </c>
      <c r="B318">
        <f>INDEX(resultados!$A$2:$ZZ$1389, 312, MATCH($B$2, resultados!$A$1:$ZZ$1, 0))</f>
        <v/>
      </c>
      <c r="C318">
        <f>INDEX(resultados!$A$2:$ZZ$1389, 312, MATCH($B$3, resultados!$A$1:$ZZ$1, 0))</f>
        <v/>
      </c>
    </row>
    <row r="319">
      <c r="A319">
        <f>INDEX(resultados!$A$2:$ZZ$1389, 313, MATCH($B$1, resultados!$A$1:$ZZ$1, 0))</f>
        <v/>
      </c>
      <c r="B319">
        <f>INDEX(resultados!$A$2:$ZZ$1389, 313, MATCH($B$2, resultados!$A$1:$ZZ$1, 0))</f>
        <v/>
      </c>
      <c r="C319">
        <f>INDEX(resultados!$A$2:$ZZ$1389, 313, MATCH($B$3, resultados!$A$1:$ZZ$1, 0))</f>
        <v/>
      </c>
    </row>
    <row r="320">
      <c r="A320">
        <f>INDEX(resultados!$A$2:$ZZ$1389, 314, MATCH($B$1, resultados!$A$1:$ZZ$1, 0))</f>
        <v/>
      </c>
      <c r="B320">
        <f>INDEX(resultados!$A$2:$ZZ$1389, 314, MATCH($B$2, resultados!$A$1:$ZZ$1, 0))</f>
        <v/>
      </c>
      <c r="C320">
        <f>INDEX(resultados!$A$2:$ZZ$1389, 314, MATCH($B$3, resultados!$A$1:$ZZ$1, 0))</f>
        <v/>
      </c>
    </row>
    <row r="321">
      <c r="A321">
        <f>INDEX(resultados!$A$2:$ZZ$1389, 315, MATCH($B$1, resultados!$A$1:$ZZ$1, 0))</f>
        <v/>
      </c>
      <c r="B321">
        <f>INDEX(resultados!$A$2:$ZZ$1389, 315, MATCH($B$2, resultados!$A$1:$ZZ$1, 0))</f>
        <v/>
      </c>
      <c r="C321">
        <f>INDEX(resultados!$A$2:$ZZ$1389, 315, MATCH($B$3, resultados!$A$1:$ZZ$1, 0))</f>
        <v/>
      </c>
    </row>
    <row r="322">
      <c r="A322">
        <f>INDEX(resultados!$A$2:$ZZ$1389, 316, MATCH($B$1, resultados!$A$1:$ZZ$1, 0))</f>
        <v/>
      </c>
      <c r="B322">
        <f>INDEX(resultados!$A$2:$ZZ$1389, 316, MATCH($B$2, resultados!$A$1:$ZZ$1, 0))</f>
        <v/>
      </c>
      <c r="C322">
        <f>INDEX(resultados!$A$2:$ZZ$1389, 316, MATCH($B$3, resultados!$A$1:$ZZ$1, 0))</f>
        <v/>
      </c>
    </row>
    <row r="323">
      <c r="A323">
        <f>INDEX(resultados!$A$2:$ZZ$1389, 317, MATCH($B$1, resultados!$A$1:$ZZ$1, 0))</f>
        <v/>
      </c>
      <c r="B323">
        <f>INDEX(resultados!$A$2:$ZZ$1389, 317, MATCH($B$2, resultados!$A$1:$ZZ$1, 0))</f>
        <v/>
      </c>
      <c r="C323">
        <f>INDEX(resultados!$A$2:$ZZ$1389, 317, MATCH($B$3, resultados!$A$1:$ZZ$1, 0))</f>
        <v/>
      </c>
    </row>
    <row r="324">
      <c r="A324">
        <f>INDEX(resultados!$A$2:$ZZ$1389, 318, MATCH($B$1, resultados!$A$1:$ZZ$1, 0))</f>
        <v/>
      </c>
      <c r="B324">
        <f>INDEX(resultados!$A$2:$ZZ$1389, 318, MATCH($B$2, resultados!$A$1:$ZZ$1, 0))</f>
        <v/>
      </c>
      <c r="C324">
        <f>INDEX(resultados!$A$2:$ZZ$1389, 318, MATCH($B$3, resultados!$A$1:$ZZ$1, 0))</f>
        <v/>
      </c>
    </row>
    <row r="325">
      <c r="A325">
        <f>INDEX(resultados!$A$2:$ZZ$1389, 319, MATCH($B$1, resultados!$A$1:$ZZ$1, 0))</f>
        <v/>
      </c>
      <c r="B325">
        <f>INDEX(resultados!$A$2:$ZZ$1389, 319, MATCH($B$2, resultados!$A$1:$ZZ$1, 0))</f>
        <v/>
      </c>
      <c r="C325">
        <f>INDEX(resultados!$A$2:$ZZ$1389, 319, MATCH($B$3, resultados!$A$1:$ZZ$1, 0))</f>
        <v/>
      </c>
    </row>
    <row r="326">
      <c r="A326">
        <f>INDEX(resultados!$A$2:$ZZ$1389, 320, MATCH($B$1, resultados!$A$1:$ZZ$1, 0))</f>
        <v/>
      </c>
      <c r="B326">
        <f>INDEX(resultados!$A$2:$ZZ$1389, 320, MATCH($B$2, resultados!$A$1:$ZZ$1, 0))</f>
        <v/>
      </c>
      <c r="C326">
        <f>INDEX(resultados!$A$2:$ZZ$1389, 320, MATCH($B$3, resultados!$A$1:$ZZ$1, 0))</f>
        <v/>
      </c>
    </row>
    <row r="327">
      <c r="A327">
        <f>INDEX(resultados!$A$2:$ZZ$1389, 321, MATCH($B$1, resultados!$A$1:$ZZ$1, 0))</f>
        <v/>
      </c>
      <c r="B327">
        <f>INDEX(resultados!$A$2:$ZZ$1389, 321, MATCH($B$2, resultados!$A$1:$ZZ$1, 0))</f>
        <v/>
      </c>
      <c r="C327">
        <f>INDEX(resultados!$A$2:$ZZ$1389, 321, MATCH($B$3, resultados!$A$1:$ZZ$1, 0))</f>
        <v/>
      </c>
    </row>
    <row r="328">
      <c r="A328">
        <f>INDEX(resultados!$A$2:$ZZ$1389, 322, MATCH($B$1, resultados!$A$1:$ZZ$1, 0))</f>
        <v/>
      </c>
      <c r="B328">
        <f>INDEX(resultados!$A$2:$ZZ$1389, 322, MATCH($B$2, resultados!$A$1:$ZZ$1, 0))</f>
        <v/>
      </c>
      <c r="C328">
        <f>INDEX(resultados!$A$2:$ZZ$1389, 322, MATCH($B$3, resultados!$A$1:$ZZ$1, 0))</f>
        <v/>
      </c>
    </row>
    <row r="329">
      <c r="A329">
        <f>INDEX(resultados!$A$2:$ZZ$1389, 323, MATCH($B$1, resultados!$A$1:$ZZ$1, 0))</f>
        <v/>
      </c>
      <c r="B329">
        <f>INDEX(resultados!$A$2:$ZZ$1389, 323, MATCH($B$2, resultados!$A$1:$ZZ$1, 0))</f>
        <v/>
      </c>
      <c r="C329">
        <f>INDEX(resultados!$A$2:$ZZ$1389, 323, MATCH($B$3, resultados!$A$1:$ZZ$1, 0))</f>
        <v/>
      </c>
    </row>
    <row r="330">
      <c r="A330">
        <f>INDEX(resultados!$A$2:$ZZ$1389, 324, MATCH($B$1, resultados!$A$1:$ZZ$1, 0))</f>
        <v/>
      </c>
      <c r="B330">
        <f>INDEX(resultados!$A$2:$ZZ$1389, 324, MATCH($B$2, resultados!$A$1:$ZZ$1, 0))</f>
        <v/>
      </c>
      <c r="C330">
        <f>INDEX(resultados!$A$2:$ZZ$1389, 324, MATCH($B$3, resultados!$A$1:$ZZ$1, 0))</f>
        <v/>
      </c>
    </row>
    <row r="331">
      <c r="A331">
        <f>INDEX(resultados!$A$2:$ZZ$1389, 325, MATCH($B$1, resultados!$A$1:$ZZ$1, 0))</f>
        <v/>
      </c>
      <c r="B331">
        <f>INDEX(resultados!$A$2:$ZZ$1389, 325, MATCH($B$2, resultados!$A$1:$ZZ$1, 0))</f>
        <v/>
      </c>
      <c r="C331">
        <f>INDEX(resultados!$A$2:$ZZ$1389, 325, MATCH($B$3, resultados!$A$1:$ZZ$1, 0))</f>
        <v/>
      </c>
    </row>
    <row r="332">
      <c r="A332">
        <f>INDEX(resultados!$A$2:$ZZ$1389, 326, MATCH($B$1, resultados!$A$1:$ZZ$1, 0))</f>
        <v/>
      </c>
      <c r="B332">
        <f>INDEX(resultados!$A$2:$ZZ$1389, 326, MATCH($B$2, resultados!$A$1:$ZZ$1, 0))</f>
        <v/>
      </c>
      <c r="C332">
        <f>INDEX(resultados!$A$2:$ZZ$1389, 326, MATCH($B$3, resultados!$A$1:$ZZ$1, 0))</f>
        <v/>
      </c>
    </row>
    <row r="333">
      <c r="A333">
        <f>INDEX(resultados!$A$2:$ZZ$1389, 327, MATCH($B$1, resultados!$A$1:$ZZ$1, 0))</f>
        <v/>
      </c>
      <c r="B333">
        <f>INDEX(resultados!$A$2:$ZZ$1389, 327, MATCH($B$2, resultados!$A$1:$ZZ$1, 0))</f>
        <v/>
      </c>
      <c r="C333">
        <f>INDEX(resultados!$A$2:$ZZ$1389, 327, MATCH($B$3, resultados!$A$1:$ZZ$1, 0))</f>
        <v/>
      </c>
    </row>
    <row r="334">
      <c r="A334">
        <f>INDEX(resultados!$A$2:$ZZ$1389, 328, MATCH($B$1, resultados!$A$1:$ZZ$1, 0))</f>
        <v/>
      </c>
      <c r="B334">
        <f>INDEX(resultados!$A$2:$ZZ$1389, 328, MATCH($B$2, resultados!$A$1:$ZZ$1, 0))</f>
        <v/>
      </c>
      <c r="C334">
        <f>INDEX(resultados!$A$2:$ZZ$1389, 328, MATCH($B$3, resultados!$A$1:$ZZ$1, 0))</f>
        <v/>
      </c>
    </row>
    <row r="335">
      <c r="A335">
        <f>INDEX(resultados!$A$2:$ZZ$1389, 329, MATCH($B$1, resultados!$A$1:$ZZ$1, 0))</f>
        <v/>
      </c>
      <c r="B335">
        <f>INDEX(resultados!$A$2:$ZZ$1389, 329, MATCH($B$2, resultados!$A$1:$ZZ$1, 0))</f>
        <v/>
      </c>
      <c r="C335">
        <f>INDEX(resultados!$A$2:$ZZ$1389, 329, MATCH($B$3, resultados!$A$1:$ZZ$1, 0))</f>
        <v/>
      </c>
    </row>
    <row r="336">
      <c r="A336">
        <f>INDEX(resultados!$A$2:$ZZ$1389, 330, MATCH($B$1, resultados!$A$1:$ZZ$1, 0))</f>
        <v/>
      </c>
      <c r="B336">
        <f>INDEX(resultados!$A$2:$ZZ$1389, 330, MATCH($B$2, resultados!$A$1:$ZZ$1, 0))</f>
        <v/>
      </c>
      <c r="C336">
        <f>INDEX(resultados!$A$2:$ZZ$1389, 330, MATCH($B$3, resultados!$A$1:$ZZ$1, 0))</f>
        <v/>
      </c>
    </row>
    <row r="337">
      <c r="A337">
        <f>INDEX(resultados!$A$2:$ZZ$1389, 331, MATCH($B$1, resultados!$A$1:$ZZ$1, 0))</f>
        <v/>
      </c>
      <c r="B337">
        <f>INDEX(resultados!$A$2:$ZZ$1389, 331, MATCH($B$2, resultados!$A$1:$ZZ$1, 0))</f>
        <v/>
      </c>
      <c r="C337">
        <f>INDEX(resultados!$A$2:$ZZ$1389, 331, MATCH($B$3, resultados!$A$1:$ZZ$1, 0))</f>
        <v/>
      </c>
    </row>
    <row r="338">
      <c r="A338">
        <f>INDEX(resultados!$A$2:$ZZ$1389, 332, MATCH($B$1, resultados!$A$1:$ZZ$1, 0))</f>
        <v/>
      </c>
      <c r="B338">
        <f>INDEX(resultados!$A$2:$ZZ$1389, 332, MATCH($B$2, resultados!$A$1:$ZZ$1, 0))</f>
        <v/>
      </c>
      <c r="C338">
        <f>INDEX(resultados!$A$2:$ZZ$1389, 332, MATCH($B$3, resultados!$A$1:$ZZ$1, 0))</f>
        <v/>
      </c>
    </row>
    <row r="339">
      <c r="A339">
        <f>INDEX(resultados!$A$2:$ZZ$1389, 333, MATCH($B$1, resultados!$A$1:$ZZ$1, 0))</f>
        <v/>
      </c>
      <c r="B339">
        <f>INDEX(resultados!$A$2:$ZZ$1389, 333, MATCH($B$2, resultados!$A$1:$ZZ$1, 0))</f>
        <v/>
      </c>
      <c r="C339">
        <f>INDEX(resultados!$A$2:$ZZ$1389, 333, MATCH($B$3, resultados!$A$1:$ZZ$1, 0))</f>
        <v/>
      </c>
    </row>
    <row r="340">
      <c r="A340">
        <f>INDEX(resultados!$A$2:$ZZ$1389, 334, MATCH($B$1, resultados!$A$1:$ZZ$1, 0))</f>
        <v/>
      </c>
      <c r="B340">
        <f>INDEX(resultados!$A$2:$ZZ$1389, 334, MATCH($B$2, resultados!$A$1:$ZZ$1, 0))</f>
        <v/>
      </c>
      <c r="C340">
        <f>INDEX(resultados!$A$2:$ZZ$1389, 334, MATCH($B$3, resultados!$A$1:$ZZ$1, 0))</f>
        <v/>
      </c>
    </row>
    <row r="341">
      <c r="A341">
        <f>INDEX(resultados!$A$2:$ZZ$1389, 335, MATCH($B$1, resultados!$A$1:$ZZ$1, 0))</f>
        <v/>
      </c>
      <c r="B341">
        <f>INDEX(resultados!$A$2:$ZZ$1389, 335, MATCH($B$2, resultados!$A$1:$ZZ$1, 0))</f>
        <v/>
      </c>
      <c r="C341">
        <f>INDEX(resultados!$A$2:$ZZ$1389, 335, MATCH($B$3, resultados!$A$1:$ZZ$1, 0))</f>
        <v/>
      </c>
    </row>
    <row r="342">
      <c r="A342">
        <f>INDEX(resultados!$A$2:$ZZ$1389, 336, MATCH($B$1, resultados!$A$1:$ZZ$1, 0))</f>
        <v/>
      </c>
      <c r="B342">
        <f>INDEX(resultados!$A$2:$ZZ$1389, 336, MATCH($B$2, resultados!$A$1:$ZZ$1, 0))</f>
        <v/>
      </c>
      <c r="C342">
        <f>INDEX(resultados!$A$2:$ZZ$1389, 336, MATCH($B$3, resultados!$A$1:$ZZ$1, 0))</f>
        <v/>
      </c>
    </row>
    <row r="343">
      <c r="A343">
        <f>INDEX(resultados!$A$2:$ZZ$1389, 337, MATCH($B$1, resultados!$A$1:$ZZ$1, 0))</f>
        <v/>
      </c>
      <c r="B343">
        <f>INDEX(resultados!$A$2:$ZZ$1389, 337, MATCH($B$2, resultados!$A$1:$ZZ$1, 0))</f>
        <v/>
      </c>
      <c r="C343">
        <f>INDEX(resultados!$A$2:$ZZ$1389, 337, MATCH($B$3, resultados!$A$1:$ZZ$1, 0))</f>
        <v/>
      </c>
    </row>
    <row r="344">
      <c r="A344">
        <f>INDEX(resultados!$A$2:$ZZ$1389, 338, MATCH($B$1, resultados!$A$1:$ZZ$1, 0))</f>
        <v/>
      </c>
      <c r="B344">
        <f>INDEX(resultados!$A$2:$ZZ$1389, 338, MATCH($B$2, resultados!$A$1:$ZZ$1, 0))</f>
        <v/>
      </c>
      <c r="C344">
        <f>INDEX(resultados!$A$2:$ZZ$1389, 338, MATCH($B$3, resultados!$A$1:$ZZ$1, 0))</f>
        <v/>
      </c>
    </row>
    <row r="345">
      <c r="A345">
        <f>INDEX(resultados!$A$2:$ZZ$1389, 339, MATCH($B$1, resultados!$A$1:$ZZ$1, 0))</f>
        <v/>
      </c>
      <c r="B345">
        <f>INDEX(resultados!$A$2:$ZZ$1389, 339, MATCH($B$2, resultados!$A$1:$ZZ$1, 0))</f>
        <v/>
      </c>
      <c r="C345">
        <f>INDEX(resultados!$A$2:$ZZ$1389, 339, MATCH($B$3, resultados!$A$1:$ZZ$1, 0))</f>
        <v/>
      </c>
    </row>
    <row r="346">
      <c r="A346">
        <f>INDEX(resultados!$A$2:$ZZ$1389, 340, MATCH($B$1, resultados!$A$1:$ZZ$1, 0))</f>
        <v/>
      </c>
      <c r="B346">
        <f>INDEX(resultados!$A$2:$ZZ$1389, 340, MATCH($B$2, resultados!$A$1:$ZZ$1, 0))</f>
        <v/>
      </c>
      <c r="C346">
        <f>INDEX(resultados!$A$2:$ZZ$1389, 340, MATCH($B$3, resultados!$A$1:$ZZ$1, 0))</f>
        <v/>
      </c>
    </row>
    <row r="347">
      <c r="A347">
        <f>INDEX(resultados!$A$2:$ZZ$1389, 341, MATCH($B$1, resultados!$A$1:$ZZ$1, 0))</f>
        <v/>
      </c>
      <c r="B347">
        <f>INDEX(resultados!$A$2:$ZZ$1389, 341, MATCH($B$2, resultados!$A$1:$ZZ$1, 0))</f>
        <v/>
      </c>
      <c r="C347">
        <f>INDEX(resultados!$A$2:$ZZ$1389, 341, MATCH($B$3, resultados!$A$1:$ZZ$1, 0))</f>
        <v/>
      </c>
    </row>
    <row r="348">
      <c r="A348">
        <f>INDEX(resultados!$A$2:$ZZ$1389, 342, MATCH($B$1, resultados!$A$1:$ZZ$1, 0))</f>
        <v/>
      </c>
      <c r="B348">
        <f>INDEX(resultados!$A$2:$ZZ$1389, 342, MATCH($B$2, resultados!$A$1:$ZZ$1, 0))</f>
        <v/>
      </c>
      <c r="C348">
        <f>INDEX(resultados!$A$2:$ZZ$1389, 342, MATCH($B$3, resultados!$A$1:$ZZ$1, 0))</f>
        <v/>
      </c>
    </row>
    <row r="349">
      <c r="A349">
        <f>INDEX(resultados!$A$2:$ZZ$1389, 343, MATCH($B$1, resultados!$A$1:$ZZ$1, 0))</f>
        <v/>
      </c>
      <c r="B349">
        <f>INDEX(resultados!$A$2:$ZZ$1389, 343, MATCH($B$2, resultados!$A$1:$ZZ$1, 0))</f>
        <v/>
      </c>
      <c r="C349">
        <f>INDEX(resultados!$A$2:$ZZ$1389, 343, MATCH($B$3, resultados!$A$1:$ZZ$1, 0))</f>
        <v/>
      </c>
    </row>
    <row r="350">
      <c r="A350">
        <f>INDEX(resultados!$A$2:$ZZ$1389, 344, MATCH($B$1, resultados!$A$1:$ZZ$1, 0))</f>
        <v/>
      </c>
      <c r="B350">
        <f>INDEX(resultados!$A$2:$ZZ$1389, 344, MATCH($B$2, resultados!$A$1:$ZZ$1, 0))</f>
        <v/>
      </c>
      <c r="C350">
        <f>INDEX(resultados!$A$2:$ZZ$1389, 344, MATCH($B$3, resultados!$A$1:$ZZ$1, 0))</f>
        <v/>
      </c>
    </row>
    <row r="351">
      <c r="A351">
        <f>INDEX(resultados!$A$2:$ZZ$1389, 345, MATCH($B$1, resultados!$A$1:$ZZ$1, 0))</f>
        <v/>
      </c>
      <c r="B351">
        <f>INDEX(resultados!$A$2:$ZZ$1389, 345, MATCH($B$2, resultados!$A$1:$ZZ$1, 0))</f>
        <v/>
      </c>
      <c r="C351">
        <f>INDEX(resultados!$A$2:$ZZ$1389, 345, MATCH($B$3, resultados!$A$1:$ZZ$1, 0))</f>
        <v/>
      </c>
    </row>
    <row r="352">
      <c r="A352">
        <f>INDEX(resultados!$A$2:$ZZ$1389, 346, MATCH($B$1, resultados!$A$1:$ZZ$1, 0))</f>
        <v/>
      </c>
      <c r="B352">
        <f>INDEX(resultados!$A$2:$ZZ$1389, 346, MATCH($B$2, resultados!$A$1:$ZZ$1, 0))</f>
        <v/>
      </c>
      <c r="C352">
        <f>INDEX(resultados!$A$2:$ZZ$1389, 346, MATCH($B$3, resultados!$A$1:$ZZ$1, 0))</f>
        <v/>
      </c>
    </row>
    <row r="353">
      <c r="A353">
        <f>INDEX(resultados!$A$2:$ZZ$1389, 347, MATCH($B$1, resultados!$A$1:$ZZ$1, 0))</f>
        <v/>
      </c>
      <c r="B353">
        <f>INDEX(resultados!$A$2:$ZZ$1389, 347, MATCH($B$2, resultados!$A$1:$ZZ$1, 0))</f>
        <v/>
      </c>
      <c r="C353">
        <f>INDEX(resultados!$A$2:$ZZ$1389, 347, MATCH($B$3, resultados!$A$1:$ZZ$1, 0))</f>
        <v/>
      </c>
    </row>
    <row r="354">
      <c r="A354">
        <f>INDEX(resultados!$A$2:$ZZ$1389, 348, MATCH($B$1, resultados!$A$1:$ZZ$1, 0))</f>
        <v/>
      </c>
      <c r="B354">
        <f>INDEX(resultados!$A$2:$ZZ$1389, 348, MATCH($B$2, resultados!$A$1:$ZZ$1, 0))</f>
        <v/>
      </c>
      <c r="C354">
        <f>INDEX(resultados!$A$2:$ZZ$1389, 348, MATCH($B$3, resultados!$A$1:$ZZ$1, 0))</f>
        <v/>
      </c>
    </row>
    <row r="355">
      <c r="A355">
        <f>INDEX(resultados!$A$2:$ZZ$1389, 349, MATCH($B$1, resultados!$A$1:$ZZ$1, 0))</f>
        <v/>
      </c>
      <c r="B355">
        <f>INDEX(resultados!$A$2:$ZZ$1389, 349, MATCH($B$2, resultados!$A$1:$ZZ$1, 0))</f>
        <v/>
      </c>
      <c r="C355">
        <f>INDEX(resultados!$A$2:$ZZ$1389, 349, MATCH($B$3, resultados!$A$1:$ZZ$1, 0))</f>
        <v/>
      </c>
    </row>
    <row r="356">
      <c r="A356">
        <f>INDEX(resultados!$A$2:$ZZ$1389, 350, MATCH($B$1, resultados!$A$1:$ZZ$1, 0))</f>
        <v/>
      </c>
      <c r="B356">
        <f>INDEX(resultados!$A$2:$ZZ$1389, 350, MATCH($B$2, resultados!$A$1:$ZZ$1, 0))</f>
        <v/>
      </c>
      <c r="C356">
        <f>INDEX(resultados!$A$2:$ZZ$1389, 350, MATCH($B$3, resultados!$A$1:$ZZ$1, 0))</f>
        <v/>
      </c>
    </row>
    <row r="357">
      <c r="A357">
        <f>INDEX(resultados!$A$2:$ZZ$1389, 351, MATCH($B$1, resultados!$A$1:$ZZ$1, 0))</f>
        <v/>
      </c>
      <c r="B357">
        <f>INDEX(resultados!$A$2:$ZZ$1389, 351, MATCH($B$2, resultados!$A$1:$ZZ$1, 0))</f>
        <v/>
      </c>
      <c r="C357">
        <f>INDEX(resultados!$A$2:$ZZ$1389, 351, MATCH($B$3, resultados!$A$1:$ZZ$1, 0))</f>
        <v/>
      </c>
    </row>
    <row r="358">
      <c r="A358">
        <f>INDEX(resultados!$A$2:$ZZ$1389, 352, MATCH($B$1, resultados!$A$1:$ZZ$1, 0))</f>
        <v/>
      </c>
      <c r="B358">
        <f>INDEX(resultados!$A$2:$ZZ$1389, 352, MATCH($B$2, resultados!$A$1:$ZZ$1, 0))</f>
        <v/>
      </c>
      <c r="C358">
        <f>INDEX(resultados!$A$2:$ZZ$1389, 352, MATCH($B$3, resultados!$A$1:$ZZ$1, 0))</f>
        <v/>
      </c>
    </row>
    <row r="359">
      <c r="A359">
        <f>INDEX(resultados!$A$2:$ZZ$1389, 353, MATCH($B$1, resultados!$A$1:$ZZ$1, 0))</f>
        <v/>
      </c>
      <c r="B359">
        <f>INDEX(resultados!$A$2:$ZZ$1389, 353, MATCH($B$2, resultados!$A$1:$ZZ$1, 0))</f>
        <v/>
      </c>
      <c r="C359">
        <f>INDEX(resultados!$A$2:$ZZ$1389, 353, MATCH($B$3, resultados!$A$1:$ZZ$1, 0))</f>
        <v/>
      </c>
    </row>
    <row r="360">
      <c r="A360">
        <f>INDEX(resultados!$A$2:$ZZ$1389, 354, MATCH($B$1, resultados!$A$1:$ZZ$1, 0))</f>
        <v/>
      </c>
      <c r="B360">
        <f>INDEX(resultados!$A$2:$ZZ$1389, 354, MATCH($B$2, resultados!$A$1:$ZZ$1, 0))</f>
        <v/>
      </c>
      <c r="C360">
        <f>INDEX(resultados!$A$2:$ZZ$1389, 354, MATCH($B$3, resultados!$A$1:$ZZ$1, 0))</f>
        <v/>
      </c>
    </row>
    <row r="361">
      <c r="A361">
        <f>INDEX(resultados!$A$2:$ZZ$1389, 355, MATCH($B$1, resultados!$A$1:$ZZ$1, 0))</f>
        <v/>
      </c>
      <c r="B361">
        <f>INDEX(resultados!$A$2:$ZZ$1389, 355, MATCH($B$2, resultados!$A$1:$ZZ$1, 0))</f>
        <v/>
      </c>
      <c r="C361">
        <f>INDEX(resultados!$A$2:$ZZ$1389, 355, MATCH($B$3, resultados!$A$1:$ZZ$1, 0))</f>
        <v/>
      </c>
    </row>
    <row r="362">
      <c r="A362">
        <f>INDEX(resultados!$A$2:$ZZ$1389, 356, MATCH($B$1, resultados!$A$1:$ZZ$1, 0))</f>
        <v/>
      </c>
      <c r="B362">
        <f>INDEX(resultados!$A$2:$ZZ$1389, 356, MATCH($B$2, resultados!$A$1:$ZZ$1, 0))</f>
        <v/>
      </c>
      <c r="C362">
        <f>INDEX(resultados!$A$2:$ZZ$1389, 356, MATCH($B$3, resultados!$A$1:$ZZ$1, 0))</f>
        <v/>
      </c>
    </row>
    <row r="363">
      <c r="A363">
        <f>INDEX(resultados!$A$2:$ZZ$1389, 357, MATCH($B$1, resultados!$A$1:$ZZ$1, 0))</f>
        <v/>
      </c>
      <c r="B363">
        <f>INDEX(resultados!$A$2:$ZZ$1389, 357, MATCH($B$2, resultados!$A$1:$ZZ$1, 0))</f>
        <v/>
      </c>
      <c r="C363">
        <f>INDEX(resultados!$A$2:$ZZ$1389, 357, MATCH($B$3, resultados!$A$1:$ZZ$1, 0))</f>
        <v/>
      </c>
    </row>
    <row r="364">
      <c r="A364">
        <f>INDEX(resultados!$A$2:$ZZ$1389, 358, MATCH($B$1, resultados!$A$1:$ZZ$1, 0))</f>
        <v/>
      </c>
      <c r="B364">
        <f>INDEX(resultados!$A$2:$ZZ$1389, 358, MATCH($B$2, resultados!$A$1:$ZZ$1, 0))</f>
        <v/>
      </c>
      <c r="C364">
        <f>INDEX(resultados!$A$2:$ZZ$1389, 358, MATCH($B$3, resultados!$A$1:$ZZ$1, 0))</f>
        <v/>
      </c>
    </row>
    <row r="365">
      <c r="A365">
        <f>INDEX(resultados!$A$2:$ZZ$1389, 359, MATCH($B$1, resultados!$A$1:$ZZ$1, 0))</f>
        <v/>
      </c>
      <c r="B365">
        <f>INDEX(resultados!$A$2:$ZZ$1389, 359, MATCH($B$2, resultados!$A$1:$ZZ$1, 0))</f>
        <v/>
      </c>
      <c r="C365">
        <f>INDEX(resultados!$A$2:$ZZ$1389, 359, MATCH($B$3, resultados!$A$1:$ZZ$1, 0))</f>
        <v/>
      </c>
    </row>
    <row r="366">
      <c r="A366">
        <f>INDEX(resultados!$A$2:$ZZ$1389, 360, MATCH($B$1, resultados!$A$1:$ZZ$1, 0))</f>
        <v/>
      </c>
      <c r="B366">
        <f>INDEX(resultados!$A$2:$ZZ$1389, 360, MATCH($B$2, resultados!$A$1:$ZZ$1, 0))</f>
        <v/>
      </c>
      <c r="C366">
        <f>INDEX(resultados!$A$2:$ZZ$1389, 360, MATCH($B$3, resultados!$A$1:$ZZ$1, 0))</f>
        <v/>
      </c>
    </row>
    <row r="367">
      <c r="A367">
        <f>INDEX(resultados!$A$2:$ZZ$1389, 361, MATCH($B$1, resultados!$A$1:$ZZ$1, 0))</f>
        <v/>
      </c>
      <c r="B367">
        <f>INDEX(resultados!$A$2:$ZZ$1389, 361, MATCH($B$2, resultados!$A$1:$ZZ$1, 0))</f>
        <v/>
      </c>
      <c r="C367">
        <f>INDEX(resultados!$A$2:$ZZ$1389, 361, MATCH($B$3, resultados!$A$1:$ZZ$1, 0))</f>
        <v/>
      </c>
    </row>
    <row r="368">
      <c r="A368">
        <f>INDEX(resultados!$A$2:$ZZ$1389, 362, MATCH($B$1, resultados!$A$1:$ZZ$1, 0))</f>
        <v/>
      </c>
      <c r="B368">
        <f>INDEX(resultados!$A$2:$ZZ$1389, 362, MATCH($B$2, resultados!$A$1:$ZZ$1, 0))</f>
        <v/>
      </c>
      <c r="C368">
        <f>INDEX(resultados!$A$2:$ZZ$1389, 362, MATCH($B$3, resultados!$A$1:$ZZ$1, 0))</f>
        <v/>
      </c>
    </row>
    <row r="369">
      <c r="A369">
        <f>INDEX(resultados!$A$2:$ZZ$1389, 363, MATCH($B$1, resultados!$A$1:$ZZ$1, 0))</f>
        <v/>
      </c>
      <c r="B369">
        <f>INDEX(resultados!$A$2:$ZZ$1389, 363, MATCH($B$2, resultados!$A$1:$ZZ$1, 0))</f>
        <v/>
      </c>
      <c r="C369">
        <f>INDEX(resultados!$A$2:$ZZ$1389, 363, MATCH($B$3, resultados!$A$1:$ZZ$1, 0))</f>
        <v/>
      </c>
    </row>
    <row r="370">
      <c r="A370">
        <f>INDEX(resultados!$A$2:$ZZ$1389, 364, MATCH($B$1, resultados!$A$1:$ZZ$1, 0))</f>
        <v/>
      </c>
      <c r="B370">
        <f>INDEX(resultados!$A$2:$ZZ$1389, 364, MATCH($B$2, resultados!$A$1:$ZZ$1, 0))</f>
        <v/>
      </c>
      <c r="C370">
        <f>INDEX(resultados!$A$2:$ZZ$1389, 364, MATCH($B$3, resultados!$A$1:$ZZ$1, 0))</f>
        <v/>
      </c>
    </row>
    <row r="371">
      <c r="A371">
        <f>INDEX(resultados!$A$2:$ZZ$1389, 365, MATCH($B$1, resultados!$A$1:$ZZ$1, 0))</f>
        <v/>
      </c>
      <c r="B371">
        <f>INDEX(resultados!$A$2:$ZZ$1389, 365, MATCH($B$2, resultados!$A$1:$ZZ$1, 0))</f>
        <v/>
      </c>
      <c r="C371">
        <f>INDEX(resultados!$A$2:$ZZ$1389, 365, MATCH($B$3, resultados!$A$1:$ZZ$1, 0))</f>
        <v/>
      </c>
    </row>
    <row r="372">
      <c r="A372">
        <f>INDEX(resultados!$A$2:$ZZ$1389, 366, MATCH($B$1, resultados!$A$1:$ZZ$1, 0))</f>
        <v/>
      </c>
      <c r="B372">
        <f>INDEX(resultados!$A$2:$ZZ$1389, 366, MATCH($B$2, resultados!$A$1:$ZZ$1, 0))</f>
        <v/>
      </c>
      <c r="C372">
        <f>INDEX(resultados!$A$2:$ZZ$1389, 366, MATCH($B$3, resultados!$A$1:$ZZ$1, 0))</f>
        <v/>
      </c>
    </row>
    <row r="373">
      <c r="A373">
        <f>INDEX(resultados!$A$2:$ZZ$1389, 367, MATCH($B$1, resultados!$A$1:$ZZ$1, 0))</f>
        <v/>
      </c>
      <c r="B373">
        <f>INDEX(resultados!$A$2:$ZZ$1389, 367, MATCH($B$2, resultados!$A$1:$ZZ$1, 0))</f>
        <v/>
      </c>
      <c r="C373">
        <f>INDEX(resultados!$A$2:$ZZ$1389, 367, MATCH($B$3, resultados!$A$1:$ZZ$1, 0))</f>
        <v/>
      </c>
    </row>
    <row r="374">
      <c r="A374">
        <f>INDEX(resultados!$A$2:$ZZ$1389, 368, MATCH($B$1, resultados!$A$1:$ZZ$1, 0))</f>
        <v/>
      </c>
      <c r="B374">
        <f>INDEX(resultados!$A$2:$ZZ$1389, 368, MATCH($B$2, resultados!$A$1:$ZZ$1, 0))</f>
        <v/>
      </c>
      <c r="C374">
        <f>INDEX(resultados!$A$2:$ZZ$1389, 368, MATCH($B$3, resultados!$A$1:$ZZ$1, 0))</f>
        <v/>
      </c>
    </row>
    <row r="375">
      <c r="A375">
        <f>INDEX(resultados!$A$2:$ZZ$1389, 369, MATCH($B$1, resultados!$A$1:$ZZ$1, 0))</f>
        <v/>
      </c>
      <c r="B375">
        <f>INDEX(resultados!$A$2:$ZZ$1389, 369, MATCH($B$2, resultados!$A$1:$ZZ$1, 0))</f>
        <v/>
      </c>
      <c r="C375">
        <f>INDEX(resultados!$A$2:$ZZ$1389, 369, MATCH($B$3, resultados!$A$1:$ZZ$1, 0))</f>
        <v/>
      </c>
    </row>
    <row r="376">
      <c r="A376">
        <f>INDEX(resultados!$A$2:$ZZ$1389, 370, MATCH($B$1, resultados!$A$1:$ZZ$1, 0))</f>
        <v/>
      </c>
      <c r="B376">
        <f>INDEX(resultados!$A$2:$ZZ$1389, 370, MATCH($B$2, resultados!$A$1:$ZZ$1, 0))</f>
        <v/>
      </c>
      <c r="C376">
        <f>INDEX(resultados!$A$2:$ZZ$1389, 370, MATCH($B$3, resultados!$A$1:$ZZ$1, 0))</f>
        <v/>
      </c>
    </row>
    <row r="377">
      <c r="A377">
        <f>INDEX(resultados!$A$2:$ZZ$1389, 371, MATCH($B$1, resultados!$A$1:$ZZ$1, 0))</f>
        <v/>
      </c>
      <c r="B377">
        <f>INDEX(resultados!$A$2:$ZZ$1389, 371, MATCH($B$2, resultados!$A$1:$ZZ$1, 0))</f>
        <v/>
      </c>
      <c r="C377">
        <f>INDEX(resultados!$A$2:$ZZ$1389, 371, MATCH($B$3, resultados!$A$1:$ZZ$1, 0))</f>
        <v/>
      </c>
    </row>
    <row r="378">
      <c r="A378">
        <f>INDEX(resultados!$A$2:$ZZ$1389, 372, MATCH($B$1, resultados!$A$1:$ZZ$1, 0))</f>
        <v/>
      </c>
      <c r="B378">
        <f>INDEX(resultados!$A$2:$ZZ$1389, 372, MATCH($B$2, resultados!$A$1:$ZZ$1, 0))</f>
        <v/>
      </c>
      <c r="C378">
        <f>INDEX(resultados!$A$2:$ZZ$1389, 372, MATCH($B$3, resultados!$A$1:$ZZ$1, 0))</f>
        <v/>
      </c>
    </row>
    <row r="379">
      <c r="A379">
        <f>INDEX(resultados!$A$2:$ZZ$1389, 373, MATCH($B$1, resultados!$A$1:$ZZ$1, 0))</f>
        <v/>
      </c>
      <c r="B379">
        <f>INDEX(resultados!$A$2:$ZZ$1389, 373, MATCH($B$2, resultados!$A$1:$ZZ$1, 0))</f>
        <v/>
      </c>
      <c r="C379">
        <f>INDEX(resultados!$A$2:$ZZ$1389, 373, MATCH($B$3, resultados!$A$1:$ZZ$1, 0))</f>
        <v/>
      </c>
    </row>
    <row r="380">
      <c r="A380">
        <f>INDEX(resultados!$A$2:$ZZ$1389, 374, MATCH($B$1, resultados!$A$1:$ZZ$1, 0))</f>
        <v/>
      </c>
      <c r="B380">
        <f>INDEX(resultados!$A$2:$ZZ$1389, 374, MATCH($B$2, resultados!$A$1:$ZZ$1, 0))</f>
        <v/>
      </c>
      <c r="C380">
        <f>INDEX(resultados!$A$2:$ZZ$1389, 374, MATCH($B$3, resultados!$A$1:$ZZ$1, 0))</f>
        <v/>
      </c>
    </row>
    <row r="381">
      <c r="A381">
        <f>INDEX(resultados!$A$2:$ZZ$1389, 375, MATCH($B$1, resultados!$A$1:$ZZ$1, 0))</f>
        <v/>
      </c>
      <c r="B381">
        <f>INDEX(resultados!$A$2:$ZZ$1389, 375, MATCH($B$2, resultados!$A$1:$ZZ$1, 0))</f>
        <v/>
      </c>
      <c r="C381">
        <f>INDEX(resultados!$A$2:$ZZ$1389, 375, MATCH($B$3, resultados!$A$1:$ZZ$1, 0))</f>
        <v/>
      </c>
    </row>
    <row r="382">
      <c r="A382">
        <f>INDEX(resultados!$A$2:$ZZ$1389, 376, MATCH($B$1, resultados!$A$1:$ZZ$1, 0))</f>
        <v/>
      </c>
      <c r="B382">
        <f>INDEX(resultados!$A$2:$ZZ$1389, 376, MATCH($B$2, resultados!$A$1:$ZZ$1, 0))</f>
        <v/>
      </c>
      <c r="C382">
        <f>INDEX(resultados!$A$2:$ZZ$1389, 376, MATCH($B$3, resultados!$A$1:$ZZ$1, 0))</f>
        <v/>
      </c>
    </row>
    <row r="383">
      <c r="A383">
        <f>INDEX(resultados!$A$2:$ZZ$1389, 377, MATCH($B$1, resultados!$A$1:$ZZ$1, 0))</f>
        <v/>
      </c>
      <c r="B383">
        <f>INDEX(resultados!$A$2:$ZZ$1389, 377, MATCH($B$2, resultados!$A$1:$ZZ$1, 0))</f>
        <v/>
      </c>
      <c r="C383">
        <f>INDEX(resultados!$A$2:$ZZ$1389, 377, MATCH($B$3, resultados!$A$1:$ZZ$1, 0))</f>
        <v/>
      </c>
    </row>
    <row r="384">
      <c r="A384">
        <f>INDEX(resultados!$A$2:$ZZ$1389, 378, MATCH($B$1, resultados!$A$1:$ZZ$1, 0))</f>
        <v/>
      </c>
      <c r="B384">
        <f>INDEX(resultados!$A$2:$ZZ$1389, 378, MATCH($B$2, resultados!$A$1:$ZZ$1, 0))</f>
        <v/>
      </c>
      <c r="C384">
        <f>INDEX(resultados!$A$2:$ZZ$1389, 378, MATCH($B$3, resultados!$A$1:$ZZ$1, 0))</f>
        <v/>
      </c>
    </row>
    <row r="385">
      <c r="A385">
        <f>INDEX(resultados!$A$2:$ZZ$1389, 379, MATCH($B$1, resultados!$A$1:$ZZ$1, 0))</f>
        <v/>
      </c>
      <c r="B385">
        <f>INDEX(resultados!$A$2:$ZZ$1389, 379, MATCH($B$2, resultados!$A$1:$ZZ$1, 0))</f>
        <v/>
      </c>
      <c r="C385">
        <f>INDEX(resultados!$A$2:$ZZ$1389, 379, MATCH($B$3, resultados!$A$1:$ZZ$1, 0))</f>
        <v/>
      </c>
    </row>
    <row r="386">
      <c r="A386">
        <f>INDEX(resultados!$A$2:$ZZ$1389, 380, MATCH($B$1, resultados!$A$1:$ZZ$1, 0))</f>
        <v/>
      </c>
      <c r="B386">
        <f>INDEX(resultados!$A$2:$ZZ$1389, 380, MATCH($B$2, resultados!$A$1:$ZZ$1, 0))</f>
        <v/>
      </c>
      <c r="C386">
        <f>INDEX(resultados!$A$2:$ZZ$1389, 380, MATCH($B$3, resultados!$A$1:$ZZ$1, 0))</f>
        <v/>
      </c>
    </row>
    <row r="387">
      <c r="A387">
        <f>INDEX(resultados!$A$2:$ZZ$1389, 381, MATCH($B$1, resultados!$A$1:$ZZ$1, 0))</f>
        <v/>
      </c>
      <c r="B387">
        <f>INDEX(resultados!$A$2:$ZZ$1389, 381, MATCH($B$2, resultados!$A$1:$ZZ$1, 0))</f>
        <v/>
      </c>
      <c r="C387">
        <f>INDEX(resultados!$A$2:$ZZ$1389, 381, MATCH($B$3, resultados!$A$1:$ZZ$1, 0))</f>
        <v/>
      </c>
    </row>
    <row r="388">
      <c r="A388">
        <f>INDEX(resultados!$A$2:$ZZ$1389, 382, MATCH($B$1, resultados!$A$1:$ZZ$1, 0))</f>
        <v/>
      </c>
      <c r="B388">
        <f>INDEX(resultados!$A$2:$ZZ$1389, 382, MATCH($B$2, resultados!$A$1:$ZZ$1, 0))</f>
        <v/>
      </c>
      <c r="C388">
        <f>INDEX(resultados!$A$2:$ZZ$1389, 382, MATCH($B$3, resultados!$A$1:$ZZ$1, 0))</f>
        <v/>
      </c>
    </row>
    <row r="389">
      <c r="A389">
        <f>INDEX(resultados!$A$2:$ZZ$1389, 383, MATCH($B$1, resultados!$A$1:$ZZ$1, 0))</f>
        <v/>
      </c>
      <c r="B389">
        <f>INDEX(resultados!$A$2:$ZZ$1389, 383, MATCH($B$2, resultados!$A$1:$ZZ$1, 0))</f>
        <v/>
      </c>
      <c r="C389">
        <f>INDEX(resultados!$A$2:$ZZ$1389, 383, MATCH($B$3, resultados!$A$1:$ZZ$1, 0))</f>
        <v/>
      </c>
    </row>
    <row r="390">
      <c r="A390">
        <f>INDEX(resultados!$A$2:$ZZ$1389, 384, MATCH($B$1, resultados!$A$1:$ZZ$1, 0))</f>
        <v/>
      </c>
      <c r="B390">
        <f>INDEX(resultados!$A$2:$ZZ$1389, 384, MATCH($B$2, resultados!$A$1:$ZZ$1, 0))</f>
        <v/>
      </c>
      <c r="C390">
        <f>INDEX(resultados!$A$2:$ZZ$1389, 384, MATCH($B$3, resultados!$A$1:$ZZ$1, 0))</f>
        <v/>
      </c>
    </row>
    <row r="391">
      <c r="A391">
        <f>INDEX(resultados!$A$2:$ZZ$1389, 385, MATCH($B$1, resultados!$A$1:$ZZ$1, 0))</f>
        <v/>
      </c>
      <c r="B391">
        <f>INDEX(resultados!$A$2:$ZZ$1389, 385, MATCH($B$2, resultados!$A$1:$ZZ$1, 0))</f>
        <v/>
      </c>
      <c r="C391">
        <f>INDEX(resultados!$A$2:$ZZ$1389, 385, MATCH($B$3, resultados!$A$1:$ZZ$1, 0))</f>
        <v/>
      </c>
    </row>
    <row r="392">
      <c r="A392">
        <f>INDEX(resultados!$A$2:$ZZ$1389, 386, MATCH($B$1, resultados!$A$1:$ZZ$1, 0))</f>
        <v/>
      </c>
      <c r="B392">
        <f>INDEX(resultados!$A$2:$ZZ$1389, 386, MATCH($B$2, resultados!$A$1:$ZZ$1, 0))</f>
        <v/>
      </c>
      <c r="C392">
        <f>INDEX(resultados!$A$2:$ZZ$1389, 386, MATCH($B$3, resultados!$A$1:$ZZ$1, 0))</f>
        <v/>
      </c>
    </row>
    <row r="393">
      <c r="A393">
        <f>INDEX(resultados!$A$2:$ZZ$1389, 387, MATCH($B$1, resultados!$A$1:$ZZ$1, 0))</f>
        <v/>
      </c>
      <c r="B393">
        <f>INDEX(resultados!$A$2:$ZZ$1389, 387, MATCH($B$2, resultados!$A$1:$ZZ$1, 0))</f>
        <v/>
      </c>
      <c r="C393">
        <f>INDEX(resultados!$A$2:$ZZ$1389, 387, MATCH($B$3, resultados!$A$1:$ZZ$1, 0))</f>
        <v/>
      </c>
    </row>
    <row r="394">
      <c r="A394">
        <f>INDEX(resultados!$A$2:$ZZ$1389, 388, MATCH($B$1, resultados!$A$1:$ZZ$1, 0))</f>
        <v/>
      </c>
      <c r="B394">
        <f>INDEX(resultados!$A$2:$ZZ$1389, 388, MATCH($B$2, resultados!$A$1:$ZZ$1, 0))</f>
        <v/>
      </c>
      <c r="C394">
        <f>INDEX(resultados!$A$2:$ZZ$1389, 388, MATCH($B$3, resultados!$A$1:$ZZ$1, 0))</f>
        <v/>
      </c>
    </row>
    <row r="395">
      <c r="A395">
        <f>INDEX(resultados!$A$2:$ZZ$1389, 389, MATCH($B$1, resultados!$A$1:$ZZ$1, 0))</f>
        <v/>
      </c>
      <c r="B395">
        <f>INDEX(resultados!$A$2:$ZZ$1389, 389, MATCH($B$2, resultados!$A$1:$ZZ$1, 0))</f>
        <v/>
      </c>
      <c r="C395">
        <f>INDEX(resultados!$A$2:$ZZ$1389, 389, MATCH($B$3, resultados!$A$1:$ZZ$1, 0))</f>
        <v/>
      </c>
    </row>
    <row r="396">
      <c r="A396">
        <f>INDEX(resultados!$A$2:$ZZ$1389, 390, MATCH($B$1, resultados!$A$1:$ZZ$1, 0))</f>
        <v/>
      </c>
      <c r="B396">
        <f>INDEX(resultados!$A$2:$ZZ$1389, 390, MATCH($B$2, resultados!$A$1:$ZZ$1, 0))</f>
        <v/>
      </c>
      <c r="C396">
        <f>INDEX(resultados!$A$2:$ZZ$1389, 390, MATCH($B$3, resultados!$A$1:$ZZ$1, 0))</f>
        <v/>
      </c>
    </row>
    <row r="397">
      <c r="A397">
        <f>INDEX(resultados!$A$2:$ZZ$1389, 391, MATCH($B$1, resultados!$A$1:$ZZ$1, 0))</f>
        <v/>
      </c>
      <c r="B397">
        <f>INDEX(resultados!$A$2:$ZZ$1389, 391, MATCH($B$2, resultados!$A$1:$ZZ$1, 0))</f>
        <v/>
      </c>
      <c r="C397">
        <f>INDEX(resultados!$A$2:$ZZ$1389, 391, MATCH($B$3, resultados!$A$1:$ZZ$1, 0))</f>
        <v/>
      </c>
    </row>
    <row r="398">
      <c r="A398">
        <f>INDEX(resultados!$A$2:$ZZ$1389, 392, MATCH($B$1, resultados!$A$1:$ZZ$1, 0))</f>
        <v/>
      </c>
      <c r="B398">
        <f>INDEX(resultados!$A$2:$ZZ$1389, 392, MATCH($B$2, resultados!$A$1:$ZZ$1, 0))</f>
        <v/>
      </c>
      <c r="C398">
        <f>INDEX(resultados!$A$2:$ZZ$1389, 392, MATCH($B$3, resultados!$A$1:$ZZ$1, 0))</f>
        <v/>
      </c>
    </row>
    <row r="399">
      <c r="A399">
        <f>INDEX(resultados!$A$2:$ZZ$1389, 393, MATCH($B$1, resultados!$A$1:$ZZ$1, 0))</f>
        <v/>
      </c>
      <c r="B399">
        <f>INDEX(resultados!$A$2:$ZZ$1389, 393, MATCH($B$2, resultados!$A$1:$ZZ$1, 0))</f>
        <v/>
      </c>
      <c r="C399">
        <f>INDEX(resultados!$A$2:$ZZ$1389, 393, MATCH($B$3, resultados!$A$1:$ZZ$1, 0))</f>
        <v/>
      </c>
    </row>
    <row r="400">
      <c r="A400">
        <f>INDEX(resultados!$A$2:$ZZ$1389, 394, MATCH($B$1, resultados!$A$1:$ZZ$1, 0))</f>
        <v/>
      </c>
      <c r="B400">
        <f>INDEX(resultados!$A$2:$ZZ$1389, 394, MATCH($B$2, resultados!$A$1:$ZZ$1, 0))</f>
        <v/>
      </c>
      <c r="C400">
        <f>INDEX(resultados!$A$2:$ZZ$1389, 394, MATCH($B$3, resultados!$A$1:$ZZ$1, 0))</f>
        <v/>
      </c>
    </row>
    <row r="401">
      <c r="A401">
        <f>INDEX(resultados!$A$2:$ZZ$1389, 395, MATCH($B$1, resultados!$A$1:$ZZ$1, 0))</f>
        <v/>
      </c>
      <c r="B401">
        <f>INDEX(resultados!$A$2:$ZZ$1389, 395, MATCH($B$2, resultados!$A$1:$ZZ$1, 0))</f>
        <v/>
      </c>
      <c r="C401">
        <f>INDEX(resultados!$A$2:$ZZ$1389, 395, MATCH($B$3, resultados!$A$1:$ZZ$1, 0))</f>
        <v/>
      </c>
    </row>
    <row r="402">
      <c r="A402">
        <f>INDEX(resultados!$A$2:$ZZ$1389, 396, MATCH($B$1, resultados!$A$1:$ZZ$1, 0))</f>
        <v/>
      </c>
      <c r="B402">
        <f>INDEX(resultados!$A$2:$ZZ$1389, 396, MATCH($B$2, resultados!$A$1:$ZZ$1, 0))</f>
        <v/>
      </c>
      <c r="C402">
        <f>INDEX(resultados!$A$2:$ZZ$1389, 396, MATCH($B$3, resultados!$A$1:$ZZ$1, 0))</f>
        <v/>
      </c>
    </row>
    <row r="403">
      <c r="A403">
        <f>INDEX(resultados!$A$2:$ZZ$1389, 397, MATCH($B$1, resultados!$A$1:$ZZ$1, 0))</f>
        <v/>
      </c>
      <c r="B403">
        <f>INDEX(resultados!$A$2:$ZZ$1389, 397, MATCH($B$2, resultados!$A$1:$ZZ$1, 0))</f>
        <v/>
      </c>
      <c r="C403">
        <f>INDEX(resultados!$A$2:$ZZ$1389, 397, MATCH($B$3, resultados!$A$1:$ZZ$1, 0))</f>
        <v/>
      </c>
    </row>
    <row r="404">
      <c r="A404">
        <f>INDEX(resultados!$A$2:$ZZ$1389, 398, MATCH($B$1, resultados!$A$1:$ZZ$1, 0))</f>
        <v/>
      </c>
      <c r="B404">
        <f>INDEX(resultados!$A$2:$ZZ$1389, 398, MATCH($B$2, resultados!$A$1:$ZZ$1, 0))</f>
        <v/>
      </c>
      <c r="C404">
        <f>INDEX(resultados!$A$2:$ZZ$1389, 398, MATCH($B$3, resultados!$A$1:$ZZ$1, 0))</f>
        <v/>
      </c>
    </row>
    <row r="405">
      <c r="A405">
        <f>INDEX(resultados!$A$2:$ZZ$1389, 399, MATCH($B$1, resultados!$A$1:$ZZ$1, 0))</f>
        <v/>
      </c>
      <c r="B405">
        <f>INDEX(resultados!$A$2:$ZZ$1389, 399, MATCH($B$2, resultados!$A$1:$ZZ$1, 0))</f>
        <v/>
      </c>
      <c r="C405">
        <f>INDEX(resultados!$A$2:$ZZ$1389, 399, MATCH($B$3, resultados!$A$1:$ZZ$1, 0))</f>
        <v/>
      </c>
    </row>
    <row r="406">
      <c r="A406">
        <f>INDEX(resultados!$A$2:$ZZ$1389, 400, MATCH($B$1, resultados!$A$1:$ZZ$1, 0))</f>
        <v/>
      </c>
      <c r="B406">
        <f>INDEX(resultados!$A$2:$ZZ$1389, 400, MATCH($B$2, resultados!$A$1:$ZZ$1, 0))</f>
        <v/>
      </c>
      <c r="C406">
        <f>INDEX(resultados!$A$2:$ZZ$1389, 400, MATCH($B$3, resultados!$A$1:$ZZ$1, 0))</f>
        <v/>
      </c>
    </row>
    <row r="407">
      <c r="A407">
        <f>INDEX(resultados!$A$2:$ZZ$1389, 401, MATCH($B$1, resultados!$A$1:$ZZ$1, 0))</f>
        <v/>
      </c>
      <c r="B407">
        <f>INDEX(resultados!$A$2:$ZZ$1389, 401, MATCH($B$2, resultados!$A$1:$ZZ$1, 0))</f>
        <v/>
      </c>
      <c r="C407">
        <f>INDEX(resultados!$A$2:$ZZ$1389, 401, MATCH($B$3, resultados!$A$1:$ZZ$1, 0))</f>
        <v/>
      </c>
    </row>
    <row r="408">
      <c r="A408">
        <f>INDEX(resultados!$A$2:$ZZ$1389, 402, MATCH($B$1, resultados!$A$1:$ZZ$1, 0))</f>
        <v/>
      </c>
      <c r="B408">
        <f>INDEX(resultados!$A$2:$ZZ$1389, 402, MATCH($B$2, resultados!$A$1:$ZZ$1, 0))</f>
        <v/>
      </c>
      <c r="C408">
        <f>INDEX(resultados!$A$2:$ZZ$1389, 402, MATCH($B$3, resultados!$A$1:$ZZ$1, 0))</f>
        <v/>
      </c>
    </row>
    <row r="409">
      <c r="A409">
        <f>INDEX(resultados!$A$2:$ZZ$1389, 403, MATCH($B$1, resultados!$A$1:$ZZ$1, 0))</f>
        <v/>
      </c>
      <c r="B409">
        <f>INDEX(resultados!$A$2:$ZZ$1389, 403, MATCH($B$2, resultados!$A$1:$ZZ$1, 0))</f>
        <v/>
      </c>
      <c r="C409">
        <f>INDEX(resultados!$A$2:$ZZ$1389, 403, MATCH($B$3, resultados!$A$1:$ZZ$1, 0))</f>
        <v/>
      </c>
    </row>
    <row r="410">
      <c r="A410">
        <f>INDEX(resultados!$A$2:$ZZ$1389, 404, MATCH($B$1, resultados!$A$1:$ZZ$1, 0))</f>
        <v/>
      </c>
      <c r="B410">
        <f>INDEX(resultados!$A$2:$ZZ$1389, 404, MATCH($B$2, resultados!$A$1:$ZZ$1, 0))</f>
        <v/>
      </c>
      <c r="C410">
        <f>INDEX(resultados!$A$2:$ZZ$1389, 404, MATCH($B$3, resultados!$A$1:$ZZ$1, 0))</f>
        <v/>
      </c>
    </row>
    <row r="411">
      <c r="A411">
        <f>INDEX(resultados!$A$2:$ZZ$1389, 405, MATCH($B$1, resultados!$A$1:$ZZ$1, 0))</f>
        <v/>
      </c>
      <c r="B411">
        <f>INDEX(resultados!$A$2:$ZZ$1389, 405, MATCH($B$2, resultados!$A$1:$ZZ$1, 0))</f>
        <v/>
      </c>
      <c r="C411">
        <f>INDEX(resultados!$A$2:$ZZ$1389, 405, MATCH($B$3, resultados!$A$1:$ZZ$1, 0))</f>
        <v/>
      </c>
    </row>
    <row r="412">
      <c r="A412">
        <f>INDEX(resultados!$A$2:$ZZ$1389, 406, MATCH($B$1, resultados!$A$1:$ZZ$1, 0))</f>
        <v/>
      </c>
      <c r="B412">
        <f>INDEX(resultados!$A$2:$ZZ$1389, 406, MATCH($B$2, resultados!$A$1:$ZZ$1, 0))</f>
        <v/>
      </c>
      <c r="C412">
        <f>INDEX(resultados!$A$2:$ZZ$1389, 406, MATCH($B$3, resultados!$A$1:$ZZ$1, 0))</f>
        <v/>
      </c>
    </row>
    <row r="413">
      <c r="A413">
        <f>INDEX(resultados!$A$2:$ZZ$1389, 407, MATCH($B$1, resultados!$A$1:$ZZ$1, 0))</f>
        <v/>
      </c>
      <c r="B413">
        <f>INDEX(resultados!$A$2:$ZZ$1389, 407, MATCH($B$2, resultados!$A$1:$ZZ$1, 0))</f>
        <v/>
      </c>
      <c r="C413">
        <f>INDEX(resultados!$A$2:$ZZ$1389, 407, MATCH($B$3, resultados!$A$1:$ZZ$1, 0))</f>
        <v/>
      </c>
    </row>
    <row r="414">
      <c r="A414">
        <f>INDEX(resultados!$A$2:$ZZ$1389, 408, MATCH($B$1, resultados!$A$1:$ZZ$1, 0))</f>
        <v/>
      </c>
      <c r="B414">
        <f>INDEX(resultados!$A$2:$ZZ$1389, 408, MATCH($B$2, resultados!$A$1:$ZZ$1, 0))</f>
        <v/>
      </c>
      <c r="C414">
        <f>INDEX(resultados!$A$2:$ZZ$1389, 408, MATCH($B$3, resultados!$A$1:$ZZ$1, 0))</f>
        <v/>
      </c>
    </row>
    <row r="415">
      <c r="A415">
        <f>INDEX(resultados!$A$2:$ZZ$1389, 409, MATCH($B$1, resultados!$A$1:$ZZ$1, 0))</f>
        <v/>
      </c>
      <c r="B415">
        <f>INDEX(resultados!$A$2:$ZZ$1389, 409, MATCH($B$2, resultados!$A$1:$ZZ$1, 0))</f>
        <v/>
      </c>
      <c r="C415">
        <f>INDEX(resultados!$A$2:$ZZ$1389, 409, MATCH($B$3, resultados!$A$1:$ZZ$1, 0))</f>
        <v/>
      </c>
    </row>
    <row r="416">
      <c r="A416">
        <f>INDEX(resultados!$A$2:$ZZ$1389, 410, MATCH($B$1, resultados!$A$1:$ZZ$1, 0))</f>
        <v/>
      </c>
      <c r="B416">
        <f>INDEX(resultados!$A$2:$ZZ$1389, 410, MATCH($B$2, resultados!$A$1:$ZZ$1, 0))</f>
        <v/>
      </c>
      <c r="C416">
        <f>INDEX(resultados!$A$2:$ZZ$1389, 410, MATCH($B$3, resultados!$A$1:$ZZ$1, 0))</f>
        <v/>
      </c>
    </row>
    <row r="417">
      <c r="A417">
        <f>INDEX(resultados!$A$2:$ZZ$1389, 411, MATCH($B$1, resultados!$A$1:$ZZ$1, 0))</f>
        <v/>
      </c>
      <c r="B417">
        <f>INDEX(resultados!$A$2:$ZZ$1389, 411, MATCH($B$2, resultados!$A$1:$ZZ$1, 0))</f>
        <v/>
      </c>
      <c r="C417">
        <f>INDEX(resultados!$A$2:$ZZ$1389, 411, MATCH($B$3, resultados!$A$1:$ZZ$1, 0))</f>
        <v/>
      </c>
    </row>
    <row r="418">
      <c r="A418">
        <f>INDEX(resultados!$A$2:$ZZ$1389, 412, MATCH($B$1, resultados!$A$1:$ZZ$1, 0))</f>
        <v/>
      </c>
      <c r="B418">
        <f>INDEX(resultados!$A$2:$ZZ$1389, 412, MATCH($B$2, resultados!$A$1:$ZZ$1, 0))</f>
        <v/>
      </c>
      <c r="C418">
        <f>INDEX(resultados!$A$2:$ZZ$1389, 412, MATCH($B$3, resultados!$A$1:$ZZ$1, 0))</f>
        <v/>
      </c>
    </row>
    <row r="419">
      <c r="A419">
        <f>INDEX(resultados!$A$2:$ZZ$1389, 413, MATCH($B$1, resultados!$A$1:$ZZ$1, 0))</f>
        <v/>
      </c>
      <c r="B419">
        <f>INDEX(resultados!$A$2:$ZZ$1389, 413, MATCH($B$2, resultados!$A$1:$ZZ$1, 0))</f>
        <v/>
      </c>
      <c r="C419">
        <f>INDEX(resultados!$A$2:$ZZ$1389, 413, MATCH($B$3, resultados!$A$1:$ZZ$1, 0))</f>
        <v/>
      </c>
    </row>
    <row r="420">
      <c r="A420">
        <f>INDEX(resultados!$A$2:$ZZ$1389, 414, MATCH($B$1, resultados!$A$1:$ZZ$1, 0))</f>
        <v/>
      </c>
      <c r="B420">
        <f>INDEX(resultados!$A$2:$ZZ$1389, 414, MATCH($B$2, resultados!$A$1:$ZZ$1, 0))</f>
        <v/>
      </c>
      <c r="C420">
        <f>INDEX(resultados!$A$2:$ZZ$1389, 414, MATCH($B$3, resultados!$A$1:$ZZ$1, 0))</f>
        <v/>
      </c>
    </row>
    <row r="421">
      <c r="A421">
        <f>INDEX(resultados!$A$2:$ZZ$1389, 415, MATCH($B$1, resultados!$A$1:$ZZ$1, 0))</f>
        <v/>
      </c>
      <c r="B421">
        <f>INDEX(resultados!$A$2:$ZZ$1389, 415, MATCH($B$2, resultados!$A$1:$ZZ$1, 0))</f>
        <v/>
      </c>
      <c r="C421">
        <f>INDEX(resultados!$A$2:$ZZ$1389, 415, MATCH($B$3, resultados!$A$1:$ZZ$1, 0))</f>
        <v/>
      </c>
    </row>
    <row r="422">
      <c r="A422">
        <f>INDEX(resultados!$A$2:$ZZ$1389, 416, MATCH($B$1, resultados!$A$1:$ZZ$1, 0))</f>
        <v/>
      </c>
      <c r="B422">
        <f>INDEX(resultados!$A$2:$ZZ$1389, 416, MATCH($B$2, resultados!$A$1:$ZZ$1, 0))</f>
        <v/>
      </c>
      <c r="C422">
        <f>INDEX(resultados!$A$2:$ZZ$1389, 416, MATCH($B$3, resultados!$A$1:$ZZ$1, 0))</f>
        <v/>
      </c>
    </row>
    <row r="423">
      <c r="A423">
        <f>INDEX(resultados!$A$2:$ZZ$1389, 417, MATCH($B$1, resultados!$A$1:$ZZ$1, 0))</f>
        <v/>
      </c>
      <c r="B423">
        <f>INDEX(resultados!$A$2:$ZZ$1389, 417, MATCH($B$2, resultados!$A$1:$ZZ$1, 0))</f>
        <v/>
      </c>
      <c r="C423">
        <f>INDEX(resultados!$A$2:$ZZ$1389, 417, MATCH($B$3, resultados!$A$1:$ZZ$1, 0))</f>
        <v/>
      </c>
    </row>
    <row r="424">
      <c r="A424">
        <f>INDEX(resultados!$A$2:$ZZ$1389, 418, MATCH($B$1, resultados!$A$1:$ZZ$1, 0))</f>
        <v/>
      </c>
      <c r="B424">
        <f>INDEX(resultados!$A$2:$ZZ$1389, 418, MATCH($B$2, resultados!$A$1:$ZZ$1, 0))</f>
        <v/>
      </c>
      <c r="C424">
        <f>INDEX(resultados!$A$2:$ZZ$1389, 418, MATCH($B$3, resultados!$A$1:$ZZ$1, 0))</f>
        <v/>
      </c>
    </row>
    <row r="425">
      <c r="A425">
        <f>INDEX(resultados!$A$2:$ZZ$1389, 419, MATCH($B$1, resultados!$A$1:$ZZ$1, 0))</f>
        <v/>
      </c>
      <c r="B425">
        <f>INDEX(resultados!$A$2:$ZZ$1389, 419, MATCH($B$2, resultados!$A$1:$ZZ$1, 0))</f>
        <v/>
      </c>
      <c r="C425">
        <f>INDEX(resultados!$A$2:$ZZ$1389, 419, MATCH($B$3, resultados!$A$1:$ZZ$1, 0))</f>
        <v/>
      </c>
    </row>
    <row r="426">
      <c r="A426">
        <f>INDEX(resultados!$A$2:$ZZ$1389, 420, MATCH($B$1, resultados!$A$1:$ZZ$1, 0))</f>
        <v/>
      </c>
      <c r="B426">
        <f>INDEX(resultados!$A$2:$ZZ$1389, 420, MATCH($B$2, resultados!$A$1:$ZZ$1, 0))</f>
        <v/>
      </c>
      <c r="C426">
        <f>INDEX(resultados!$A$2:$ZZ$1389, 420, MATCH($B$3, resultados!$A$1:$ZZ$1, 0))</f>
        <v/>
      </c>
    </row>
    <row r="427">
      <c r="A427">
        <f>INDEX(resultados!$A$2:$ZZ$1389, 421, MATCH($B$1, resultados!$A$1:$ZZ$1, 0))</f>
        <v/>
      </c>
      <c r="B427">
        <f>INDEX(resultados!$A$2:$ZZ$1389, 421, MATCH($B$2, resultados!$A$1:$ZZ$1, 0))</f>
        <v/>
      </c>
      <c r="C427">
        <f>INDEX(resultados!$A$2:$ZZ$1389, 421, MATCH($B$3, resultados!$A$1:$ZZ$1, 0))</f>
        <v/>
      </c>
    </row>
    <row r="428">
      <c r="A428">
        <f>INDEX(resultados!$A$2:$ZZ$1389, 422, MATCH($B$1, resultados!$A$1:$ZZ$1, 0))</f>
        <v/>
      </c>
      <c r="B428">
        <f>INDEX(resultados!$A$2:$ZZ$1389, 422, MATCH($B$2, resultados!$A$1:$ZZ$1, 0))</f>
        <v/>
      </c>
      <c r="C428">
        <f>INDEX(resultados!$A$2:$ZZ$1389, 422, MATCH($B$3, resultados!$A$1:$ZZ$1, 0))</f>
        <v/>
      </c>
    </row>
    <row r="429">
      <c r="A429">
        <f>INDEX(resultados!$A$2:$ZZ$1389, 423, MATCH($B$1, resultados!$A$1:$ZZ$1, 0))</f>
        <v/>
      </c>
      <c r="B429">
        <f>INDEX(resultados!$A$2:$ZZ$1389, 423, MATCH($B$2, resultados!$A$1:$ZZ$1, 0))</f>
        <v/>
      </c>
      <c r="C429">
        <f>INDEX(resultados!$A$2:$ZZ$1389, 423, MATCH($B$3, resultados!$A$1:$ZZ$1, 0))</f>
        <v/>
      </c>
    </row>
    <row r="430">
      <c r="A430">
        <f>INDEX(resultados!$A$2:$ZZ$1389, 424, MATCH($B$1, resultados!$A$1:$ZZ$1, 0))</f>
        <v/>
      </c>
      <c r="B430">
        <f>INDEX(resultados!$A$2:$ZZ$1389, 424, MATCH($B$2, resultados!$A$1:$ZZ$1, 0))</f>
        <v/>
      </c>
      <c r="C430">
        <f>INDEX(resultados!$A$2:$ZZ$1389, 424, MATCH($B$3, resultados!$A$1:$ZZ$1, 0))</f>
        <v/>
      </c>
    </row>
    <row r="431">
      <c r="A431">
        <f>INDEX(resultados!$A$2:$ZZ$1389, 425, MATCH($B$1, resultados!$A$1:$ZZ$1, 0))</f>
        <v/>
      </c>
      <c r="B431">
        <f>INDEX(resultados!$A$2:$ZZ$1389, 425, MATCH($B$2, resultados!$A$1:$ZZ$1, 0))</f>
        <v/>
      </c>
      <c r="C431">
        <f>INDEX(resultados!$A$2:$ZZ$1389, 425, MATCH($B$3, resultados!$A$1:$ZZ$1, 0))</f>
        <v/>
      </c>
    </row>
    <row r="432">
      <c r="A432">
        <f>INDEX(resultados!$A$2:$ZZ$1389, 426, MATCH($B$1, resultados!$A$1:$ZZ$1, 0))</f>
        <v/>
      </c>
      <c r="B432">
        <f>INDEX(resultados!$A$2:$ZZ$1389, 426, MATCH($B$2, resultados!$A$1:$ZZ$1, 0))</f>
        <v/>
      </c>
      <c r="C432">
        <f>INDEX(resultados!$A$2:$ZZ$1389, 426, MATCH($B$3, resultados!$A$1:$ZZ$1, 0))</f>
        <v/>
      </c>
    </row>
    <row r="433">
      <c r="A433">
        <f>INDEX(resultados!$A$2:$ZZ$1389, 427, MATCH($B$1, resultados!$A$1:$ZZ$1, 0))</f>
        <v/>
      </c>
      <c r="B433">
        <f>INDEX(resultados!$A$2:$ZZ$1389, 427, MATCH($B$2, resultados!$A$1:$ZZ$1, 0))</f>
        <v/>
      </c>
      <c r="C433">
        <f>INDEX(resultados!$A$2:$ZZ$1389, 427, MATCH($B$3, resultados!$A$1:$ZZ$1, 0))</f>
        <v/>
      </c>
    </row>
    <row r="434">
      <c r="A434">
        <f>INDEX(resultados!$A$2:$ZZ$1389, 428, MATCH($B$1, resultados!$A$1:$ZZ$1, 0))</f>
        <v/>
      </c>
      <c r="B434">
        <f>INDEX(resultados!$A$2:$ZZ$1389, 428, MATCH($B$2, resultados!$A$1:$ZZ$1, 0))</f>
        <v/>
      </c>
      <c r="C434">
        <f>INDEX(resultados!$A$2:$ZZ$1389, 428, MATCH($B$3, resultados!$A$1:$ZZ$1, 0))</f>
        <v/>
      </c>
    </row>
    <row r="435">
      <c r="A435">
        <f>INDEX(resultados!$A$2:$ZZ$1389, 429, MATCH($B$1, resultados!$A$1:$ZZ$1, 0))</f>
        <v/>
      </c>
      <c r="B435">
        <f>INDEX(resultados!$A$2:$ZZ$1389, 429, MATCH($B$2, resultados!$A$1:$ZZ$1, 0))</f>
        <v/>
      </c>
      <c r="C435">
        <f>INDEX(resultados!$A$2:$ZZ$1389, 429, MATCH($B$3, resultados!$A$1:$ZZ$1, 0))</f>
        <v/>
      </c>
    </row>
    <row r="436">
      <c r="A436">
        <f>INDEX(resultados!$A$2:$ZZ$1389, 430, MATCH($B$1, resultados!$A$1:$ZZ$1, 0))</f>
        <v/>
      </c>
      <c r="B436">
        <f>INDEX(resultados!$A$2:$ZZ$1389, 430, MATCH($B$2, resultados!$A$1:$ZZ$1, 0))</f>
        <v/>
      </c>
      <c r="C436">
        <f>INDEX(resultados!$A$2:$ZZ$1389, 430, MATCH($B$3, resultados!$A$1:$ZZ$1, 0))</f>
        <v/>
      </c>
    </row>
    <row r="437">
      <c r="A437">
        <f>INDEX(resultados!$A$2:$ZZ$1389, 431, MATCH($B$1, resultados!$A$1:$ZZ$1, 0))</f>
        <v/>
      </c>
      <c r="B437">
        <f>INDEX(resultados!$A$2:$ZZ$1389, 431, MATCH($B$2, resultados!$A$1:$ZZ$1, 0))</f>
        <v/>
      </c>
      <c r="C437">
        <f>INDEX(resultados!$A$2:$ZZ$1389, 431, MATCH($B$3, resultados!$A$1:$ZZ$1, 0))</f>
        <v/>
      </c>
    </row>
    <row r="438">
      <c r="A438">
        <f>INDEX(resultados!$A$2:$ZZ$1389, 432, MATCH($B$1, resultados!$A$1:$ZZ$1, 0))</f>
        <v/>
      </c>
      <c r="B438">
        <f>INDEX(resultados!$A$2:$ZZ$1389, 432, MATCH($B$2, resultados!$A$1:$ZZ$1, 0))</f>
        <v/>
      </c>
      <c r="C438">
        <f>INDEX(resultados!$A$2:$ZZ$1389, 432, MATCH($B$3, resultados!$A$1:$ZZ$1, 0))</f>
        <v/>
      </c>
    </row>
    <row r="439">
      <c r="A439">
        <f>INDEX(resultados!$A$2:$ZZ$1389, 433, MATCH($B$1, resultados!$A$1:$ZZ$1, 0))</f>
        <v/>
      </c>
      <c r="B439">
        <f>INDEX(resultados!$A$2:$ZZ$1389, 433, MATCH($B$2, resultados!$A$1:$ZZ$1, 0))</f>
        <v/>
      </c>
      <c r="C439">
        <f>INDEX(resultados!$A$2:$ZZ$1389, 433, MATCH($B$3, resultados!$A$1:$ZZ$1, 0))</f>
        <v/>
      </c>
    </row>
    <row r="440">
      <c r="A440">
        <f>INDEX(resultados!$A$2:$ZZ$1389, 434, MATCH($B$1, resultados!$A$1:$ZZ$1, 0))</f>
        <v/>
      </c>
      <c r="B440">
        <f>INDEX(resultados!$A$2:$ZZ$1389, 434, MATCH($B$2, resultados!$A$1:$ZZ$1, 0))</f>
        <v/>
      </c>
      <c r="C440">
        <f>INDEX(resultados!$A$2:$ZZ$1389, 434, MATCH($B$3, resultados!$A$1:$ZZ$1, 0))</f>
        <v/>
      </c>
    </row>
    <row r="441">
      <c r="A441">
        <f>INDEX(resultados!$A$2:$ZZ$1389, 435, MATCH($B$1, resultados!$A$1:$ZZ$1, 0))</f>
        <v/>
      </c>
      <c r="B441">
        <f>INDEX(resultados!$A$2:$ZZ$1389, 435, MATCH($B$2, resultados!$A$1:$ZZ$1, 0))</f>
        <v/>
      </c>
      <c r="C441">
        <f>INDEX(resultados!$A$2:$ZZ$1389, 435, MATCH($B$3, resultados!$A$1:$ZZ$1, 0))</f>
        <v/>
      </c>
    </row>
    <row r="442">
      <c r="A442">
        <f>INDEX(resultados!$A$2:$ZZ$1389, 436, MATCH($B$1, resultados!$A$1:$ZZ$1, 0))</f>
        <v/>
      </c>
      <c r="B442">
        <f>INDEX(resultados!$A$2:$ZZ$1389, 436, MATCH($B$2, resultados!$A$1:$ZZ$1, 0))</f>
        <v/>
      </c>
      <c r="C442">
        <f>INDEX(resultados!$A$2:$ZZ$1389, 436, MATCH($B$3, resultados!$A$1:$ZZ$1, 0))</f>
        <v/>
      </c>
    </row>
    <row r="443">
      <c r="A443">
        <f>INDEX(resultados!$A$2:$ZZ$1389, 437, MATCH($B$1, resultados!$A$1:$ZZ$1, 0))</f>
        <v/>
      </c>
      <c r="B443">
        <f>INDEX(resultados!$A$2:$ZZ$1389, 437, MATCH($B$2, resultados!$A$1:$ZZ$1, 0))</f>
        <v/>
      </c>
      <c r="C443">
        <f>INDEX(resultados!$A$2:$ZZ$1389, 437, MATCH($B$3, resultados!$A$1:$ZZ$1, 0))</f>
        <v/>
      </c>
    </row>
    <row r="444">
      <c r="A444">
        <f>INDEX(resultados!$A$2:$ZZ$1389, 438, MATCH($B$1, resultados!$A$1:$ZZ$1, 0))</f>
        <v/>
      </c>
      <c r="B444">
        <f>INDEX(resultados!$A$2:$ZZ$1389, 438, MATCH($B$2, resultados!$A$1:$ZZ$1, 0))</f>
        <v/>
      </c>
      <c r="C444">
        <f>INDEX(resultados!$A$2:$ZZ$1389, 438, MATCH($B$3, resultados!$A$1:$ZZ$1, 0))</f>
        <v/>
      </c>
    </row>
    <row r="445">
      <c r="A445">
        <f>INDEX(resultados!$A$2:$ZZ$1389, 439, MATCH($B$1, resultados!$A$1:$ZZ$1, 0))</f>
        <v/>
      </c>
      <c r="B445">
        <f>INDEX(resultados!$A$2:$ZZ$1389, 439, MATCH($B$2, resultados!$A$1:$ZZ$1, 0))</f>
        <v/>
      </c>
      <c r="C445">
        <f>INDEX(resultados!$A$2:$ZZ$1389, 439, MATCH($B$3, resultados!$A$1:$ZZ$1, 0))</f>
        <v/>
      </c>
    </row>
    <row r="446">
      <c r="A446">
        <f>INDEX(resultados!$A$2:$ZZ$1389, 440, MATCH($B$1, resultados!$A$1:$ZZ$1, 0))</f>
        <v/>
      </c>
      <c r="B446">
        <f>INDEX(resultados!$A$2:$ZZ$1389, 440, MATCH($B$2, resultados!$A$1:$ZZ$1, 0))</f>
        <v/>
      </c>
      <c r="C446">
        <f>INDEX(resultados!$A$2:$ZZ$1389, 440, MATCH($B$3, resultados!$A$1:$ZZ$1, 0))</f>
        <v/>
      </c>
    </row>
    <row r="447">
      <c r="A447">
        <f>INDEX(resultados!$A$2:$ZZ$1389, 441, MATCH($B$1, resultados!$A$1:$ZZ$1, 0))</f>
        <v/>
      </c>
      <c r="B447">
        <f>INDEX(resultados!$A$2:$ZZ$1389, 441, MATCH($B$2, resultados!$A$1:$ZZ$1, 0))</f>
        <v/>
      </c>
      <c r="C447">
        <f>INDEX(resultados!$A$2:$ZZ$1389, 441, MATCH($B$3, resultados!$A$1:$ZZ$1, 0))</f>
        <v/>
      </c>
    </row>
    <row r="448">
      <c r="A448">
        <f>INDEX(resultados!$A$2:$ZZ$1389, 442, MATCH($B$1, resultados!$A$1:$ZZ$1, 0))</f>
        <v/>
      </c>
      <c r="B448">
        <f>INDEX(resultados!$A$2:$ZZ$1389, 442, MATCH($B$2, resultados!$A$1:$ZZ$1, 0))</f>
        <v/>
      </c>
      <c r="C448">
        <f>INDEX(resultados!$A$2:$ZZ$1389, 442, MATCH($B$3, resultados!$A$1:$ZZ$1, 0))</f>
        <v/>
      </c>
    </row>
    <row r="449">
      <c r="A449">
        <f>INDEX(resultados!$A$2:$ZZ$1389, 443, MATCH($B$1, resultados!$A$1:$ZZ$1, 0))</f>
        <v/>
      </c>
      <c r="B449">
        <f>INDEX(resultados!$A$2:$ZZ$1389, 443, MATCH($B$2, resultados!$A$1:$ZZ$1, 0))</f>
        <v/>
      </c>
      <c r="C449">
        <f>INDEX(resultados!$A$2:$ZZ$1389, 443, MATCH($B$3, resultados!$A$1:$ZZ$1, 0))</f>
        <v/>
      </c>
    </row>
    <row r="450">
      <c r="A450">
        <f>INDEX(resultados!$A$2:$ZZ$1389, 444, MATCH($B$1, resultados!$A$1:$ZZ$1, 0))</f>
        <v/>
      </c>
      <c r="B450">
        <f>INDEX(resultados!$A$2:$ZZ$1389, 444, MATCH($B$2, resultados!$A$1:$ZZ$1, 0))</f>
        <v/>
      </c>
      <c r="C450">
        <f>INDEX(resultados!$A$2:$ZZ$1389, 444, MATCH($B$3, resultados!$A$1:$ZZ$1, 0))</f>
        <v/>
      </c>
    </row>
    <row r="451">
      <c r="A451">
        <f>INDEX(resultados!$A$2:$ZZ$1389, 445, MATCH($B$1, resultados!$A$1:$ZZ$1, 0))</f>
        <v/>
      </c>
      <c r="B451">
        <f>INDEX(resultados!$A$2:$ZZ$1389, 445, MATCH($B$2, resultados!$A$1:$ZZ$1, 0))</f>
        <v/>
      </c>
      <c r="C451">
        <f>INDEX(resultados!$A$2:$ZZ$1389, 445, MATCH($B$3, resultados!$A$1:$ZZ$1, 0))</f>
        <v/>
      </c>
    </row>
    <row r="452">
      <c r="A452">
        <f>INDEX(resultados!$A$2:$ZZ$1389, 446, MATCH($B$1, resultados!$A$1:$ZZ$1, 0))</f>
        <v/>
      </c>
      <c r="B452">
        <f>INDEX(resultados!$A$2:$ZZ$1389, 446, MATCH($B$2, resultados!$A$1:$ZZ$1, 0))</f>
        <v/>
      </c>
      <c r="C452">
        <f>INDEX(resultados!$A$2:$ZZ$1389, 446, MATCH($B$3, resultados!$A$1:$ZZ$1, 0))</f>
        <v/>
      </c>
    </row>
    <row r="453">
      <c r="A453">
        <f>INDEX(resultados!$A$2:$ZZ$1389, 447, MATCH($B$1, resultados!$A$1:$ZZ$1, 0))</f>
        <v/>
      </c>
      <c r="B453">
        <f>INDEX(resultados!$A$2:$ZZ$1389, 447, MATCH($B$2, resultados!$A$1:$ZZ$1, 0))</f>
        <v/>
      </c>
      <c r="C453">
        <f>INDEX(resultados!$A$2:$ZZ$1389, 447, MATCH($B$3, resultados!$A$1:$ZZ$1, 0))</f>
        <v/>
      </c>
    </row>
    <row r="454">
      <c r="A454">
        <f>INDEX(resultados!$A$2:$ZZ$1389, 448, MATCH($B$1, resultados!$A$1:$ZZ$1, 0))</f>
        <v/>
      </c>
      <c r="B454">
        <f>INDEX(resultados!$A$2:$ZZ$1389, 448, MATCH($B$2, resultados!$A$1:$ZZ$1, 0))</f>
        <v/>
      </c>
      <c r="C454">
        <f>INDEX(resultados!$A$2:$ZZ$1389, 448, MATCH($B$3, resultados!$A$1:$ZZ$1, 0))</f>
        <v/>
      </c>
    </row>
    <row r="455">
      <c r="A455">
        <f>INDEX(resultados!$A$2:$ZZ$1389, 449, MATCH($B$1, resultados!$A$1:$ZZ$1, 0))</f>
        <v/>
      </c>
      <c r="B455">
        <f>INDEX(resultados!$A$2:$ZZ$1389, 449, MATCH($B$2, resultados!$A$1:$ZZ$1, 0))</f>
        <v/>
      </c>
      <c r="C455">
        <f>INDEX(resultados!$A$2:$ZZ$1389, 449, MATCH($B$3, resultados!$A$1:$ZZ$1, 0))</f>
        <v/>
      </c>
    </row>
    <row r="456">
      <c r="A456">
        <f>INDEX(resultados!$A$2:$ZZ$1389, 450, MATCH($B$1, resultados!$A$1:$ZZ$1, 0))</f>
        <v/>
      </c>
      <c r="B456">
        <f>INDEX(resultados!$A$2:$ZZ$1389, 450, MATCH($B$2, resultados!$A$1:$ZZ$1, 0))</f>
        <v/>
      </c>
      <c r="C456">
        <f>INDEX(resultados!$A$2:$ZZ$1389, 450, MATCH($B$3, resultados!$A$1:$ZZ$1, 0))</f>
        <v/>
      </c>
    </row>
    <row r="457">
      <c r="A457">
        <f>INDEX(resultados!$A$2:$ZZ$1389, 451, MATCH($B$1, resultados!$A$1:$ZZ$1, 0))</f>
        <v/>
      </c>
      <c r="B457">
        <f>INDEX(resultados!$A$2:$ZZ$1389, 451, MATCH($B$2, resultados!$A$1:$ZZ$1, 0))</f>
        <v/>
      </c>
      <c r="C457">
        <f>INDEX(resultados!$A$2:$ZZ$1389, 451, MATCH($B$3, resultados!$A$1:$ZZ$1, 0))</f>
        <v/>
      </c>
    </row>
    <row r="458">
      <c r="A458">
        <f>INDEX(resultados!$A$2:$ZZ$1389, 452, MATCH($B$1, resultados!$A$1:$ZZ$1, 0))</f>
        <v/>
      </c>
      <c r="B458">
        <f>INDEX(resultados!$A$2:$ZZ$1389, 452, MATCH($B$2, resultados!$A$1:$ZZ$1, 0))</f>
        <v/>
      </c>
      <c r="C458">
        <f>INDEX(resultados!$A$2:$ZZ$1389, 452, MATCH($B$3, resultados!$A$1:$ZZ$1, 0))</f>
        <v/>
      </c>
    </row>
    <row r="459">
      <c r="A459">
        <f>INDEX(resultados!$A$2:$ZZ$1389, 453, MATCH($B$1, resultados!$A$1:$ZZ$1, 0))</f>
        <v/>
      </c>
      <c r="B459">
        <f>INDEX(resultados!$A$2:$ZZ$1389, 453, MATCH($B$2, resultados!$A$1:$ZZ$1, 0))</f>
        <v/>
      </c>
      <c r="C459">
        <f>INDEX(resultados!$A$2:$ZZ$1389, 453, MATCH($B$3, resultados!$A$1:$ZZ$1, 0))</f>
        <v/>
      </c>
    </row>
    <row r="460">
      <c r="A460">
        <f>INDEX(resultados!$A$2:$ZZ$1389, 454, MATCH($B$1, resultados!$A$1:$ZZ$1, 0))</f>
        <v/>
      </c>
      <c r="B460">
        <f>INDEX(resultados!$A$2:$ZZ$1389, 454, MATCH($B$2, resultados!$A$1:$ZZ$1, 0))</f>
        <v/>
      </c>
      <c r="C460">
        <f>INDEX(resultados!$A$2:$ZZ$1389, 454, MATCH($B$3, resultados!$A$1:$ZZ$1, 0))</f>
        <v/>
      </c>
    </row>
    <row r="461">
      <c r="A461">
        <f>INDEX(resultados!$A$2:$ZZ$1389, 455, MATCH($B$1, resultados!$A$1:$ZZ$1, 0))</f>
        <v/>
      </c>
      <c r="B461">
        <f>INDEX(resultados!$A$2:$ZZ$1389, 455, MATCH($B$2, resultados!$A$1:$ZZ$1, 0))</f>
        <v/>
      </c>
      <c r="C461">
        <f>INDEX(resultados!$A$2:$ZZ$1389, 455, MATCH($B$3, resultados!$A$1:$ZZ$1, 0))</f>
        <v/>
      </c>
    </row>
    <row r="462">
      <c r="A462">
        <f>INDEX(resultados!$A$2:$ZZ$1389, 456, MATCH($B$1, resultados!$A$1:$ZZ$1, 0))</f>
        <v/>
      </c>
      <c r="B462">
        <f>INDEX(resultados!$A$2:$ZZ$1389, 456, MATCH($B$2, resultados!$A$1:$ZZ$1, 0))</f>
        <v/>
      </c>
      <c r="C462">
        <f>INDEX(resultados!$A$2:$ZZ$1389, 456, MATCH($B$3, resultados!$A$1:$ZZ$1, 0))</f>
        <v/>
      </c>
    </row>
    <row r="463">
      <c r="A463">
        <f>INDEX(resultados!$A$2:$ZZ$1389, 457, MATCH($B$1, resultados!$A$1:$ZZ$1, 0))</f>
        <v/>
      </c>
      <c r="B463">
        <f>INDEX(resultados!$A$2:$ZZ$1389, 457, MATCH($B$2, resultados!$A$1:$ZZ$1, 0))</f>
        <v/>
      </c>
      <c r="C463">
        <f>INDEX(resultados!$A$2:$ZZ$1389, 457, MATCH($B$3, resultados!$A$1:$ZZ$1, 0))</f>
        <v/>
      </c>
    </row>
    <row r="464">
      <c r="A464">
        <f>INDEX(resultados!$A$2:$ZZ$1389, 458, MATCH($B$1, resultados!$A$1:$ZZ$1, 0))</f>
        <v/>
      </c>
      <c r="B464">
        <f>INDEX(resultados!$A$2:$ZZ$1389, 458, MATCH($B$2, resultados!$A$1:$ZZ$1, 0))</f>
        <v/>
      </c>
      <c r="C464">
        <f>INDEX(resultados!$A$2:$ZZ$1389, 458, MATCH($B$3, resultados!$A$1:$ZZ$1, 0))</f>
        <v/>
      </c>
    </row>
    <row r="465">
      <c r="A465">
        <f>INDEX(resultados!$A$2:$ZZ$1389, 459, MATCH($B$1, resultados!$A$1:$ZZ$1, 0))</f>
        <v/>
      </c>
      <c r="B465">
        <f>INDEX(resultados!$A$2:$ZZ$1389, 459, MATCH($B$2, resultados!$A$1:$ZZ$1, 0))</f>
        <v/>
      </c>
      <c r="C465">
        <f>INDEX(resultados!$A$2:$ZZ$1389, 459, MATCH($B$3, resultados!$A$1:$ZZ$1, 0))</f>
        <v/>
      </c>
    </row>
    <row r="466">
      <c r="A466">
        <f>INDEX(resultados!$A$2:$ZZ$1389, 460, MATCH($B$1, resultados!$A$1:$ZZ$1, 0))</f>
        <v/>
      </c>
      <c r="B466">
        <f>INDEX(resultados!$A$2:$ZZ$1389, 460, MATCH($B$2, resultados!$A$1:$ZZ$1, 0))</f>
        <v/>
      </c>
      <c r="C466">
        <f>INDEX(resultados!$A$2:$ZZ$1389, 460, MATCH($B$3, resultados!$A$1:$ZZ$1, 0))</f>
        <v/>
      </c>
    </row>
    <row r="467">
      <c r="A467">
        <f>INDEX(resultados!$A$2:$ZZ$1389, 461, MATCH($B$1, resultados!$A$1:$ZZ$1, 0))</f>
        <v/>
      </c>
      <c r="B467">
        <f>INDEX(resultados!$A$2:$ZZ$1389, 461, MATCH($B$2, resultados!$A$1:$ZZ$1, 0))</f>
        <v/>
      </c>
      <c r="C467">
        <f>INDEX(resultados!$A$2:$ZZ$1389, 461, MATCH($B$3, resultados!$A$1:$ZZ$1, 0))</f>
        <v/>
      </c>
    </row>
    <row r="468">
      <c r="A468">
        <f>INDEX(resultados!$A$2:$ZZ$1389, 462, MATCH($B$1, resultados!$A$1:$ZZ$1, 0))</f>
        <v/>
      </c>
      <c r="B468">
        <f>INDEX(resultados!$A$2:$ZZ$1389, 462, MATCH($B$2, resultados!$A$1:$ZZ$1, 0))</f>
        <v/>
      </c>
      <c r="C468">
        <f>INDEX(resultados!$A$2:$ZZ$1389, 462, MATCH($B$3, resultados!$A$1:$ZZ$1, 0))</f>
        <v/>
      </c>
    </row>
    <row r="469">
      <c r="A469">
        <f>INDEX(resultados!$A$2:$ZZ$1389, 463, MATCH($B$1, resultados!$A$1:$ZZ$1, 0))</f>
        <v/>
      </c>
      <c r="B469">
        <f>INDEX(resultados!$A$2:$ZZ$1389, 463, MATCH($B$2, resultados!$A$1:$ZZ$1, 0))</f>
        <v/>
      </c>
      <c r="C469">
        <f>INDEX(resultados!$A$2:$ZZ$1389, 463, MATCH($B$3, resultados!$A$1:$ZZ$1, 0))</f>
        <v/>
      </c>
    </row>
    <row r="470">
      <c r="A470">
        <f>INDEX(resultados!$A$2:$ZZ$1389, 464, MATCH($B$1, resultados!$A$1:$ZZ$1, 0))</f>
        <v/>
      </c>
      <c r="B470">
        <f>INDEX(resultados!$A$2:$ZZ$1389, 464, MATCH($B$2, resultados!$A$1:$ZZ$1, 0))</f>
        <v/>
      </c>
      <c r="C470">
        <f>INDEX(resultados!$A$2:$ZZ$1389, 464, MATCH($B$3, resultados!$A$1:$ZZ$1, 0))</f>
        <v/>
      </c>
    </row>
    <row r="471">
      <c r="A471">
        <f>INDEX(resultados!$A$2:$ZZ$1389, 465, MATCH($B$1, resultados!$A$1:$ZZ$1, 0))</f>
        <v/>
      </c>
      <c r="B471">
        <f>INDEX(resultados!$A$2:$ZZ$1389, 465, MATCH($B$2, resultados!$A$1:$ZZ$1, 0))</f>
        <v/>
      </c>
      <c r="C471">
        <f>INDEX(resultados!$A$2:$ZZ$1389, 465, MATCH($B$3, resultados!$A$1:$ZZ$1, 0))</f>
        <v/>
      </c>
    </row>
    <row r="472">
      <c r="A472">
        <f>INDEX(resultados!$A$2:$ZZ$1389, 466, MATCH($B$1, resultados!$A$1:$ZZ$1, 0))</f>
        <v/>
      </c>
      <c r="B472">
        <f>INDEX(resultados!$A$2:$ZZ$1389, 466, MATCH($B$2, resultados!$A$1:$ZZ$1, 0))</f>
        <v/>
      </c>
      <c r="C472">
        <f>INDEX(resultados!$A$2:$ZZ$1389, 466, MATCH($B$3, resultados!$A$1:$ZZ$1, 0))</f>
        <v/>
      </c>
    </row>
    <row r="473">
      <c r="A473">
        <f>INDEX(resultados!$A$2:$ZZ$1389, 467, MATCH($B$1, resultados!$A$1:$ZZ$1, 0))</f>
        <v/>
      </c>
      <c r="B473">
        <f>INDEX(resultados!$A$2:$ZZ$1389, 467, MATCH($B$2, resultados!$A$1:$ZZ$1, 0))</f>
        <v/>
      </c>
      <c r="C473">
        <f>INDEX(resultados!$A$2:$ZZ$1389, 467, MATCH($B$3, resultados!$A$1:$ZZ$1, 0))</f>
        <v/>
      </c>
    </row>
    <row r="474">
      <c r="A474">
        <f>INDEX(resultados!$A$2:$ZZ$1389, 468, MATCH($B$1, resultados!$A$1:$ZZ$1, 0))</f>
        <v/>
      </c>
      <c r="B474">
        <f>INDEX(resultados!$A$2:$ZZ$1389, 468, MATCH($B$2, resultados!$A$1:$ZZ$1, 0))</f>
        <v/>
      </c>
      <c r="C474">
        <f>INDEX(resultados!$A$2:$ZZ$1389, 468, MATCH($B$3, resultados!$A$1:$ZZ$1, 0))</f>
        <v/>
      </c>
    </row>
    <row r="475">
      <c r="A475">
        <f>INDEX(resultados!$A$2:$ZZ$1389, 469, MATCH($B$1, resultados!$A$1:$ZZ$1, 0))</f>
        <v/>
      </c>
      <c r="B475">
        <f>INDEX(resultados!$A$2:$ZZ$1389, 469, MATCH($B$2, resultados!$A$1:$ZZ$1, 0))</f>
        <v/>
      </c>
      <c r="C475">
        <f>INDEX(resultados!$A$2:$ZZ$1389, 469, MATCH($B$3, resultados!$A$1:$ZZ$1, 0))</f>
        <v/>
      </c>
    </row>
    <row r="476">
      <c r="A476">
        <f>INDEX(resultados!$A$2:$ZZ$1389, 470, MATCH($B$1, resultados!$A$1:$ZZ$1, 0))</f>
        <v/>
      </c>
      <c r="B476">
        <f>INDEX(resultados!$A$2:$ZZ$1389, 470, MATCH($B$2, resultados!$A$1:$ZZ$1, 0))</f>
        <v/>
      </c>
      <c r="C476">
        <f>INDEX(resultados!$A$2:$ZZ$1389, 470, MATCH($B$3, resultados!$A$1:$ZZ$1, 0))</f>
        <v/>
      </c>
    </row>
    <row r="477">
      <c r="A477">
        <f>INDEX(resultados!$A$2:$ZZ$1389, 471, MATCH($B$1, resultados!$A$1:$ZZ$1, 0))</f>
        <v/>
      </c>
      <c r="B477">
        <f>INDEX(resultados!$A$2:$ZZ$1389, 471, MATCH($B$2, resultados!$A$1:$ZZ$1, 0))</f>
        <v/>
      </c>
      <c r="C477">
        <f>INDEX(resultados!$A$2:$ZZ$1389, 471, MATCH($B$3, resultados!$A$1:$ZZ$1, 0))</f>
        <v/>
      </c>
    </row>
    <row r="478">
      <c r="A478">
        <f>INDEX(resultados!$A$2:$ZZ$1389, 472, MATCH($B$1, resultados!$A$1:$ZZ$1, 0))</f>
        <v/>
      </c>
      <c r="B478">
        <f>INDEX(resultados!$A$2:$ZZ$1389, 472, MATCH($B$2, resultados!$A$1:$ZZ$1, 0))</f>
        <v/>
      </c>
      <c r="C478">
        <f>INDEX(resultados!$A$2:$ZZ$1389, 472, MATCH($B$3, resultados!$A$1:$ZZ$1, 0))</f>
        <v/>
      </c>
    </row>
    <row r="479">
      <c r="A479">
        <f>INDEX(resultados!$A$2:$ZZ$1389, 473, MATCH($B$1, resultados!$A$1:$ZZ$1, 0))</f>
        <v/>
      </c>
      <c r="B479">
        <f>INDEX(resultados!$A$2:$ZZ$1389, 473, MATCH($B$2, resultados!$A$1:$ZZ$1, 0))</f>
        <v/>
      </c>
      <c r="C479">
        <f>INDEX(resultados!$A$2:$ZZ$1389, 473, MATCH($B$3, resultados!$A$1:$ZZ$1, 0))</f>
        <v/>
      </c>
    </row>
    <row r="480">
      <c r="A480">
        <f>INDEX(resultados!$A$2:$ZZ$1389, 474, MATCH($B$1, resultados!$A$1:$ZZ$1, 0))</f>
        <v/>
      </c>
      <c r="B480">
        <f>INDEX(resultados!$A$2:$ZZ$1389, 474, MATCH($B$2, resultados!$A$1:$ZZ$1, 0))</f>
        <v/>
      </c>
      <c r="C480">
        <f>INDEX(resultados!$A$2:$ZZ$1389, 474, MATCH($B$3, resultados!$A$1:$ZZ$1, 0))</f>
        <v/>
      </c>
    </row>
    <row r="481">
      <c r="A481">
        <f>INDEX(resultados!$A$2:$ZZ$1389, 475, MATCH($B$1, resultados!$A$1:$ZZ$1, 0))</f>
        <v/>
      </c>
      <c r="B481">
        <f>INDEX(resultados!$A$2:$ZZ$1389, 475, MATCH($B$2, resultados!$A$1:$ZZ$1, 0))</f>
        <v/>
      </c>
      <c r="C481">
        <f>INDEX(resultados!$A$2:$ZZ$1389, 475, MATCH($B$3, resultados!$A$1:$ZZ$1, 0))</f>
        <v/>
      </c>
    </row>
    <row r="482">
      <c r="A482">
        <f>INDEX(resultados!$A$2:$ZZ$1389, 476, MATCH($B$1, resultados!$A$1:$ZZ$1, 0))</f>
        <v/>
      </c>
      <c r="B482">
        <f>INDEX(resultados!$A$2:$ZZ$1389, 476, MATCH($B$2, resultados!$A$1:$ZZ$1, 0))</f>
        <v/>
      </c>
      <c r="C482">
        <f>INDEX(resultados!$A$2:$ZZ$1389, 476, MATCH($B$3, resultados!$A$1:$ZZ$1, 0))</f>
        <v/>
      </c>
    </row>
    <row r="483">
      <c r="A483">
        <f>INDEX(resultados!$A$2:$ZZ$1389, 477, MATCH($B$1, resultados!$A$1:$ZZ$1, 0))</f>
        <v/>
      </c>
      <c r="B483">
        <f>INDEX(resultados!$A$2:$ZZ$1389, 477, MATCH($B$2, resultados!$A$1:$ZZ$1, 0))</f>
        <v/>
      </c>
      <c r="C483">
        <f>INDEX(resultados!$A$2:$ZZ$1389, 477, MATCH($B$3, resultados!$A$1:$ZZ$1, 0))</f>
        <v/>
      </c>
    </row>
    <row r="484">
      <c r="A484">
        <f>INDEX(resultados!$A$2:$ZZ$1389, 478, MATCH($B$1, resultados!$A$1:$ZZ$1, 0))</f>
        <v/>
      </c>
      <c r="B484">
        <f>INDEX(resultados!$A$2:$ZZ$1389, 478, MATCH($B$2, resultados!$A$1:$ZZ$1, 0))</f>
        <v/>
      </c>
      <c r="C484">
        <f>INDEX(resultados!$A$2:$ZZ$1389, 478, MATCH($B$3, resultados!$A$1:$ZZ$1, 0))</f>
        <v/>
      </c>
    </row>
    <row r="485">
      <c r="A485">
        <f>INDEX(resultados!$A$2:$ZZ$1389, 479, MATCH($B$1, resultados!$A$1:$ZZ$1, 0))</f>
        <v/>
      </c>
      <c r="B485">
        <f>INDEX(resultados!$A$2:$ZZ$1389, 479, MATCH($B$2, resultados!$A$1:$ZZ$1, 0))</f>
        <v/>
      </c>
      <c r="C485">
        <f>INDEX(resultados!$A$2:$ZZ$1389, 479, MATCH($B$3, resultados!$A$1:$ZZ$1, 0))</f>
        <v/>
      </c>
    </row>
    <row r="486">
      <c r="A486">
        <f>INDEX(resultados!$A$2:$ZZ$1389, 480, MATCH($B$1, resultados!$A$1:$ZZ$1, 0))</f>
        <v/>
      </c>
      <c r="B486">
        <f>INDEX(resultados!$A$2:$ZZ$1389, 480, MATCH($B$2, resultados!$A$1:$ZZ$1, 0))</f>
        <v/>
      </c>
      <c r="C486">
        <f>INDEX(resultados!$A$2:$ZZ$1389, 480, MATCH($B$3, resultados!$A$1:$ZZ$1, 0))</f>
        <v/>
      </c>
    </row>
    <row r="487">
      <c r="A487">
        <f>INDEX(resultados!$A$2:$ZZ$1389, 481, MATCH($B$1, resultados!$A$1:$ZZ$1, 0))</f>
        <v/>
      </c>
      <c r="B487">
        <f>INDEX(resultados!$A$2:$ZZ$1389, 481, MATCH($B$2, resultados!$A$1:$ZZ$1, 0))</f>
        <v/>
      </c>
      <c r="C487">
        <f>INDEX(resultados!$A$2:$ZZ$1389, 481, MATCH($B$3, resultados!$A$1:$ZZ$1, 0))</f>
        <v/>
      </c>
    </row>
    <row r="488">
      <c r="A488">
        <f>INDEX(resultados!$A$2:$ZZ$1389, 482, MATCH($B$1, resultados!$A$1:$ZZ$1, 0))</f>
        <v/>
      </c>
      <c r="B488">
        <f>INDEX(resultados!$A$2:$ZZ$1389, 482, MATCH($B$2, resultados!$A$1:$ZZ$1, 0))</f>
        <v/>
      </c>
      <c r="C488">
        <f>INDEX(resultados!$A$2:$ZZ$1389, 482, MATCH($B$3, resultados!$A$1:$ZZ$1, 0))</f>
        <v/>
      </c>
    </row>
    <row r="489">
      <c r="A489">
        <f>INDEX(resultados!$A$2:$ZZ$1389, 483, MATCH($B$1, resultados!$A$1:$ZZ$1, 0))</f>
        <v/>
      </c>
      <c r="B489">
        <f>INDEX(resultados!$A$2:$ZZ$1389, 483, MATCH($B$2, resultados!$A$1:$ZZ$1, 0))</f>
        <v/>
      </c>
      <c r="C489">
        <f>INDEX(resultados!$A$2:$ZZ$1389, 483, MATCH($B$3, resultados!$A$1:$ZZ$1, 0))</f>
        <v/>
      </c>
    </row>
    <row r="490">
      <c r="A490">
        <f>INDEX(resultados!$A$2:$ZZ$1389, 484, MATCH($B$1, resultados!$A$1:$ZZ$1, 0))</f>
        <v/>
      </c>
      <c r="B490">
        <f>INDEX(resultados!$A$2:$ZZ$1389, 484, MATCH($B$2, resultados!$A$1:$ZZ$1, 0))</f>
        <v/>
      </c>
      <c r="C490">
        <f>INDEX(resultados!$A$2:$ZZ$1389, 484, MATCH($B$3, resultados!$A$1:$ZZ$1, 0))</f>
        <v/>
      </c>
    </row>
    <row r="491">
      <c r="A491">
        <f>INDEX(resultados!$A$2:$ZZ$1389, 485, MATCH($B$1, resultados!$A$1:$ZZ$1, 0))</f>
        <v/>
      </c>
      <c r="B491">
        <f>INDEX(resultados!$A$2:$ZZ$1389, 485, MATCH($B$2, resultados!$A$1:$ZZ$1, 0))</f>
        <v/>
      </c>
      <c r="C491">
        <f>INDEX(resultados!$A$2:$ZZ$1389, 485, MATCH($B$3, resultados!$A$1:$ZZ$1, 0))</f>
        <v/>
      </c>
    </row>
    <row r="492">
      <c r="A492">
        <f>INDEX(resultados!$A$2:$ZZ$1389, 486, MATCH($B$1, resultados!$A$1:$ZZ$1, 0))</f>
        <v/>
      </c>
      <c r="B492">
        <f>INDEX(resultados!$A$2:$ZZ$1389, 486, MATCH($B$2, resultados!$A$1:$ZZ$1, 0))</f>
        <v/>
      </c>
      <c r="C492">
        <f>INDEX(resultados!$A$2:$ZZ$1389, 486, MATCH($B$3, resultados!$A$1:$ZZ$1, 0))</f>
        <v/>
      </c>
    </row>
    <row r="493">
      <c r="A493">
        <f>INDEX(resultados!$A$2:$ZZ$1389, 487, MATCH($B$1, resultados!$A$1:$ZZ$1, 0))</f>
        <v/>
      </c>
      <c r="B493">
        <f>INDEX(resultados!$A$2:$ZZ$1389, 487, MATCH($B$2, resultados!$A$1:$ZZ$1, 0))</f>
        <v/>
      </c>
      <c r="C493">
        <f>INDEX(resultados!$A$2:$ZZ$1389, 487, MATCH($B$3, resultados!$A$1:$ZZ$1, 0))</f>
        <v/>
      </c>
    </row>
    <row r="494">
      <c r="A494">
        <f>INDEX(resultados!$A$2:$ZZ$1389, 488, MATCH($B$1, resultados!$A$1:$ZZ$1, 0))</f>
        <v/>
      </c>
      <c r="B494">
        <f>INDEX(resultados!$A$2:$ZZ$1389, 488, MATCH($B$2, resultados!$A$1:$ZZ$1, 0))</f>
        <v/>
      </c>
      <c r="C494">
        <f>INDEX(resultados!$A$2:$ZZ$1389, 488, MATCH($B$3, resultados!$A$1:$ZZ$1, 0))</f>
        <v/>
      </c>
    </row>
    <row r="495">
      <c r="A495">
        <f>INDEX(resultados!$A$2:$ZZ$1389, 489, MATCH($B$1, resultados!$A$1:$ZZ$1, 0))</f>
        <v/>
      </c>
      <c r="B495">
        <f>INDEX(resultados!$A$2:$ZZ$1389, 489, MATCH($B$2, resultados!$A$1:$ZZ$1, 0))</f>
        <v/>
      </c>
      <c r="C495">
        <f>INDEX(resultados!$A$2:$ZZ$1389, 489, MATCH($B$3, resultados!$A$1:$ZZ$1, 0))</f>
        <v/>
      </c>
    </row>
    <row r="496">
      <c r="A496">
        <f>INDEX(resultados!$A$2:$ZZ$1389, 490, MATCH($B$1, resultados!$A$1:$ZZ$1, 0))</f>
        <v/>
      </c>
      <c r="B496">
        <f>INDEX(resultados!$A$2:$ZZ$1389, 490, MATCH($B$2, resultados!$A$1:$ZZ$1, 0))</f>
        <v/>
      </c>
      <c r="C496">
        <f>INDEX(resultados!$A$2:$ZZ$1389, 490, MATCH($B$3, resultados!$A$1:$ZZ$1, 0))</f>
        <v/>
      </c>
    </row>
    <row r="497">
      <c r="A497">
        <f>INDEX(resultados!$A$2:$ZZ$1389, 491, MATCH($B$1, resultados!$A$1:$ZZ$1, 0))</f>
        <v/>
      </c>
      <c r="B497">
        <f>INDEX(resultados!$A$2:$ZZ$1389, 491, MATCH($B$2, resultados!$A$1:$ZZ$1, 0))</f>
        <v/>
      </c>
      <c r="C497">
        <f>INDEX(resultados!$A$2:$ZZ$1389, 491, MATCH($B$3, resultados!$A$1:$ZZ$1, 0))</f>
        <v/>
      </c>
    </row>
    <row r="498">
      <c r="A498">
        <f>INDEX(resultados!$A$2:$ZZ$1389, 492, MATCH($B$1, resultados!$A$1:$ZZ$1, 0))</f>
        <v/>
      </c>
      <c r="B498">
        <f>INDEX(resultados!$A$2:$ZZ$1389, 492, MATCH($B$2, resultados!$A$1:$ZZ$1, 0))</f>
        <v/>
      </c>
      <c r="C498">
        <f>INDEX(resultados!$A$2:$ZZ$1389, 492, MATCH($B$3, resultados!$A$1:$ZZ$1, 0))</f>
        <v/>
      </c>
    </row>
    <row r="499">
      <c r="A499">
        <f>INDEX(resultados!$A$2:$ZZ$1389, 493, MATCH($B$1, resultados!$A$1:$ZZ$1, 0))</f>
        <v/>
      </c>
      <c r="B499">
        <f>INDEX(resultados!$A$2:$ZZ$1389, 493, MATCH($B$2, resultados!$A$1:$ZZ$1, 0))</f>
        <v/>
      </c>
      <c r="C499">
        <f>INDEX(resultados!$A$2:$ZZ$1389, 493, MATCH($B$3, resultados!$A$1:$ZZ$1, 0))</f>
        <v/>
      </c>
    </row>
    <row r="500">
      <c r="A500">
        <f>INDEX(resultados!$A$2:$ZZ$1389, 494, MATCH($B$1, resultados!$A$1:$ZZ$1, 0))</f>
        <v/>
      </c>
      <c r="B500">
        <f>INDEX(resultados!$A$2:$ZZ$1389, 494, MATCH($B$2, resultados!$A$1:$ZZ$1, 0))</f>
        <v/>
      </c>
      <c r="C500">
        <f>INDEX(resultados!$A$2:$ZZ$1389, 494, MATCH($B$3, resultados!$A$1:$ZZ$1, 0))</f>
        <v/>
      </c>
    </row>
    <row r="501">
      <c r="A501">
        <f>INDEX(resultados!$A$2:$ZZ$1389, 495, MATCH($B$1, resultados!$A$1:$ZZ$1, 0))</f>
        <v/>
      </c>
      <c r="B501">
        <f>INDEX(resultados!$A$2:$ZZ$1389, 495, MATCH($B$2, resultados!$A$1:$ZZ$1, 0))</f>
        <v/>
      </c>
      <c r="C501">
        <f>INDEX(resultados!$A$2:$ZZ$1389, 495, MATCH($B$3, resultados!$A$1:$ZZ$1, 0))</f>
        <v/>
      </c>
    </row>
    <row r="502">
      <c r="A502">
        <f>INDEX(resultados!$A$2:$ZZ$1389, 496, MATCH($B$1, resultados!$A$1:$ZZ$1, 0))</f>
        <v/>
      </c>
      <c r="B502">
        <f>INDEX(resultados!$A$2:$ZZ$1389, 496, MATCH($B$2, resultados!$A$1:$ZZ$1, 0))</f>
        <v/>
      </c>
      <c r="C502">
        <f>INDEX(resultados!$A$2:$ZZ$1389, 496, MATCH($B$3, resultados!$A$1:$ZZ$1, 0))</f>
        <v/>
      </c>
    </row>
    <row r="503">
      <c r="A503">
        <f>INDEX(resultados!$A$2:$ZZ$1389, 497, MATCH($B$1, resultados!$A$1:$ZZ$1, 0))</f>
        <v/>
      </c>
      <c r="B503">
        <f>INDEX(resultados!$A$2:$ZZ$1389, 497, MATCH($B$2, resultados!$A$1:$ZZ$1, 0))</f>
        <v/>
      </c>
      <c r="C503">
        <f>INDEX(resultados!$A$2:$ZZ$1389, 497, MATCH($B$3, resultados!$A$1:$ZZ$1, 0))</f>
        <v/>
      </c>
    </row>
    <row r="504">
      <c r="A504">
        <f>INDEX(resultados!$A$2:$ZZ$1389, 498, MATCH($B$1, resultados!$A$1:$ZZ$1, 0))</f>
        <v/>
      </c>
      <c r="B504">
        <f>INDEX(resultados!$A$2:$ZZ$1389, 498, MATCH($B$2, resultados!$A$1:$ZZ$1, 0))</f>
        <v/>
      </c>
      <c r="C504">
        <f>INDEX(resultados!$A$2:$ZZ$1389, 498, MATCH($B$3, resultados!$A$1:$ZZ$1, 0))</f>
        <v/>
      </c>
    </row>
    <row r="505">
      <c r="A505">
        <f>INDEX(resultados!$A$2:$ZZ$1389, 499, MATCH($B$1, resultados!$A$1:$ZZ$1, 0))</f>
        <v/>
      </c>
      <c r="B505">
        <f>INDEX(resultados!$A$2:$ZZ$1389, 499, MATCH($B$2, resultados!$A$1:$ZZ$1, 0))</f>
        <v/>
      </c>
      <c r="C505">
        <f>INDEX(resultados!$A$2:$ZZ$1389, 499, MATCH($B$3, resultados!$A$1:$ZZ$1, 0))</f>
        <v/>
      </c>
    </row>
    <row r="506">
      <c r="A506">
        <f>INDEX(resultados!$A$2:$ZZ$1389, 500, MATCH($B$1, resultados!$A$1:$ZZ$1, 0))</f>
        <v/>
      </c>
      <c r="B506">
        <f>INDEX(resultados!$A$2:$ZZ$1389, 500, MATCH($B$2, resultados!$A$1:$ZZ$1, 0))</f>
        <v/>
      </c>
      <c r="C506">
        <f>INDEX(resultados!$A$2:$ZZ$1389, 500, MATCH($B$3, resultados!$A$1:$ZZ$1, 0))</f>
        <v/>
      </c>
    </row>
    <row r="507">
      <c r="A507">
        <f>INDEX(resultados!$A$2:$ZZ$1389, 501, MATCH($B$1, resultados!$A$1:$ZZ$1, 0))</f>
        <v/>
      </c>
      <c r="B507">
        <f>INDEX(resultados!$A$2:$ZZ$1389, 501, MATCH($B$2, resultados!$A$1:$ZZ$1, 0))</f>
        <v/>
      </c>
      <c r="C507">
        <f>INDEX(resultados!$A$2:$ZZ$1389, 501, MATCH($B$3, resultados!$A$1:$ZZ$1, 0))</f>
        <v/>
      </c>
    </row>
    <row r="508">
      <c r="A508">
        <f>INDEX(resultados!$A$2:$ZZ$1389, 502, MATCH($B$1, resultados!$A$1:$ZZ$1, 0))</f>
        <v/>
      </c>
      <c r="B508">
        <f>INDEX(resultados!$A$2:$ZZ$1389, 502, MATCH($B$2, resultados!$A$1:$ZZ$1, 0))</f>
        <v/>
      </c>
      <c r="C508">
        <f>INDEX(resultados!$A$2:$ZZ$1389, 502, MATCH($B$3, resultados!$A$1:$ZZ$1, 0))</f>
        <v/>
      </c>
    </row>
    <row r="509">
      <c r="A509">
        <f>INDEX(resultados!$A$2:$ZZ$1389, 503, MATCH($B$1, resultados!$A$1:$ZZ$1, 0))</f>
        <v/>
      </c>
      <c r="B509">
        <f>INDEX(resultados!$A$2:$ZZ$1389, 503, MATCH($B$2, resultados!$A$1:$ZZ$1, 0))</f>
        <v/>
      </c>
      <c r="C509">
        <f>INDEX(resultados!$A$2:$ZZ$1389, 503, MATCH($B$3, resultados!$A$1:$ZZ$1, 0))</f>
        <v/>
      </c>
    </row>
    <row r="510">
      <c r="A510">
        <f>INDEX(resultados!$A$2:$ZZ$1389, 504, MATCH($B$1, resultados!$A$1:$ZZ$1, 0))</f>
        <v/>
      </c>
      <c r="B510">
        <f>INDEX(resultados!$A$2:$ZZ$1389, 504, MATCH($B$2, resultados!$A$1:$ZZ$1, 0))</f>
        <v/>
      </c>
      <c r="C510">
        <f>INDEX(resultados!$A$2:$ZZ$1389, 504, MATCH($B$3, resultados!$A$1:$ZZ$1, 0))</f>
        <v/>
      </c>
    </row>
    <row r="511">
      <c r="A511">
        <f>INDEX(resultados!$A$2:$ZZ$1389, 505, MATCH($B$1, resultados!$A$1:$ZZ$1, 0))</f>
        <v/>
      </c>
      <c r="B511">
        <f>INDEX(resultados!$A$2:$ZZ$1389, 505, MATCH($B$2, resultados!$A$1:$ZZ$1, 0))</f>
        <v/>
      </c>
      <c r="C511">
        <f>INDEX(resultados!$A$2:$ZZ$1389, 505, MATCH($B$3, resultados!$A$1:$ZZ$1, 0))</f>
        <v/>
      </c>
    </row>
    <row r="512">
      <c r="A512">
        <f>INDEX(resultados!$A$2:$ZZ$1389, 506, MATCH($B$1, resultados!$A$1:$ZZ$1, 0))</f>
        <v/>
      </c>
      <c r="B512">
        <f>INDEX(resultados!$A$2:$ZZ$1389, 506, MATCH($B$2, resultados!$A$1:$ZZ$1, 0))</f>
        <v/>
      </c>
      <c r="C512">
        <f>INDEX(resultados!$A$2:$ZZ$1389, 506, MATCH($B$3, resultados!$A$1:$ZZ$1, 0))</f>
        <v/>
      </c>
    </row>
    <row r="513">
      <c r="A513">
        <f>INDEX(resultados!$A$2:$ZZ$1389, 507, MATCH($B$1, resultados!$A$1:$ZZ$1, 0))</f>
        <v/>
      </c>
      <c r="B513">
        <f>INDEX(resultados!$A$2:$ZZ$1389, 507, MATCH($B$2, resultados!$A$1:$ZZ$1, 0))</f>
        <v/>
      </c>
      <c r="C513">
        <f>INDEX(resultados!$A$2:$ZZ$1389, 507, MATCH($B$3, resultados!$A$1:$ZZ$1, 0))</f>
        <v/>
      </c>
    </row>
    <row r="514">
      <c r="A514">
        <f>INDEX(resultados!$A$2:$ZZ$1389, 508, MATCH($B$1, resultados!$A$1:$ZZ$1, 0))</f>
        <v/>
      </c>
      <c r="B514">
        <f>INDEX(resultados!$A$2:$ZZ$1389, 508, MATCH($B$2, resultados!$A$1:$ZZ$1, 0))</f>
        <v/>
      </c>
      <c r="C514">
        <f>INDEX(resultados!$A$2:$ZZ$1389, 508, MATCH($B$3, resultados!$A$1:$ZZ$1, 0))</f>
        <v/>
      </c>
    </row>
    <row r="515">
      <c r="A515">
        <f>INDEX(resultados!$A$2:$ZZ$1389, 509, MATCH($B$1, resultados!$A$1:$ZZ$1, 0))</f>
        <v/>
      </c>
      <c r="B515">
        <f>INDEX(resultados!$A$2:$ZZ$1389, 509, MATCH($B$2, resultados!$A$1:$ZZ$1, 0))</f>
        <v/>
      </c>
      <c r="C515">
        <f>INDEX(resultados!$A$2:$ZZ$1389, 509, MATCH($B$3, resultados!$A$1:$ZZ$1, 0))</f>
        <v/>
      </c>
    </row>
    <row r="516">
      <c r="A516">
        <f>INDEX(resultados!$A$2:$ZZ$1389, 510, MATCH($B$1, resultados!$A$1:$ZZ$1, 0))</f>
        <v/>
      </c>
      <c r="B516">
        <f>INDEX(resultados!$A$2:$ZZ$1389, 510, MATCH($B$2, resultados!$A$1:$ZZ$1, 0))</f>
        <v/>
      </c>
      <c r="C516">
        <f>INDEX(resultados!$A$2:$ZZ$1389, 510, MATCH($B$3, resultados!$A$1:$ZZ$1, 0))</f>
        <v/>
      </c>
    </row>
    <row r="517">
      <c r="A517">
        <f>INDEX(resultados!$A$2:$ZZ$1389, 511, MATCH($B$1, resultados!$A$1:$ZZ$1, 0))</f>
        <v/>
      </c>
      <c r="B517">
        <f>INDEX(resultados!$A$2:$ZZ$1389, 511, MATCH($B$2, resultados!$A$1:$ZZ$1, 0))</f>
        <v/>
      </c>
      <c r="C517">
        <f>INDEX(resultados!$A$2:$ZZ$1389, 511, MATCH($B$3, resultados!$A$1:$ZZ$1, 0))</f>
        <v/>
      </c>
    </row>
    <row r="518">
      <c r="A518">
        <f>INDEX(resultados!$A$2:$ZZ$1389, 512, MATCH($B$1, resultados!$A$1:$ZZ$1, 0))</f>
        <v/>
      </c>
      <c r="B518">
        <f>INDEX(resultados!$A$2:$ZZ$1389, 512, MATCH($B$2, resultados!$A$1:$ZZ$1, 0))</f>
        <v/>
      </c>
      <c r="C518">
        <f>INDEX(resultados!$A$2:$ZZ$1389, 512, MATCH($B$3, resultados!$A$1:$ZZ$1, 0))</f>
        <v/>
      </c>
    </row>
    <row r="519">
      <c r="A519">
        <f>INDEX(resultados!$A$2:$ZZ$1389, 513, MATCH($B$1, resultados!$A$1:$ZZ$1, 0))</f>
        <v/>
      </c>
      <c r="B519">
        <f>INDEX(resultados!$A$2:$ZZ$1389, 513, MATCH($B$2, resultados!$A$1:$ZZ$1, 0))</f>
        <v/>
      </c>
      <c r="C519">
        <f>INDEX(resultados!$A$2:$ZZ$1389, 513, MATCH($B$3, resultados!$A$1:$ZZ$1, 0))</f>
        <v/>
      </c>
    </row>
    <row r="520">
      <c r="A520">
        <f>INDEX(resultados!$A$2:$ZZ$1389, 514, MATCH($B$1, resultados!$A$1:$ZZ$1, 0))</f>
        <v/>
      </c>
      <c r="B520">
        <f>INDEX(resultados!$A$2:$ZZ$1389, 514, MATCH($B$2, resultados!$A$1:$ZZ$1, 0))</f>
        <v/>
      </c>
      <c r="C520">
        <f>INDEX(resultados!$A$2:$ZZ$1389, 514, MATCH($B$3, resultados!$A$1:$ZZ$1, 0))</f>
        <v/>
      </c>
    </row>
    <row r="521">
      <c r="A521">
        <f>INDEX(resultados!$A$2:$ZZ$1389, 515, MATCH($B$1, resultados!$A$1:$ZZ$1, 0))</f>
        <v/>
      </c>
      <c r="B521">
        <f>INDEX(resultados!$A$2:$ZZ$1389, 515, MATCH($B$2, resultados!$A$1:$ZZ$1, 0))</f>
        <v/>
      </c>
      <c r="C521">
        <f>INDEX(resultados!$A$2:$ZZ$1389, 515, MATCH($B$3, resultados!$A$1:$ZZ$1, 0))</f>
        <v/>
      </c>
    </row>
    <row r="522">
      <c r="A522">
        <f>INDEX(resultados!$A$2:$ZZ$1389, 516, MATCH($B$1, resultados!$A$1:$ZZ$1, 0))</f>
        <v/>
      </c>
      <c r="B522">
        <f>INDEX(resultados!$A$2:$ZZ$1389, 516, MATCH($B$2, resultados!$A$1:$ZZ$1, 0))</f>
        <v/>
      </c>
      <c r="C522">
        <f>INDEX(resultados!$A$2:$ZZ$1389, 516, MATCH($B$3, resultados!$A$1:$ZZ$1, 0))</f>
        <v/>
      </c>
    </row>
    <row r="523">
      <c r="A523">
        <f>INDEX(resultados!$A$2:$ZZ$1389, 517, MATCH($B$1, resultados!$A$1:$ZZ$1, 0))</f>
        <v/>
      </c>
      <c r="B523">
        <f>INDEX(resultados!$A$2:$ZZ$1389, 517, MATCH($B$2, resultados!$A$1:$ZZ$1, 0))</f>
        <v/>
      </c>
      <c r="C523">
        <f>INDEX(resultados!$A$2:$ZZ$1389, 517, MATCH($B$3, resultados!$A$1:$ZZ$1, 0))</f>
        <v/>
      </c>
    </row>
    <row r="524">
      <c r="A524">
        <f>INDEX(resultados!$A$2:$ZZ$1389, 518, MATCH($B$1, resultados!$A$1:$ZZ$1, 0))</f>
        <v/>
      </c>
      <c r="B524">
        <f>INDEX(resultados!$A$2:$ZZ$1389, 518, MATCH($B$2, resultados!$A$1:$ZZ$1, 0))</f>
        <v/>
      </c>
      <c r="C524">
        <f>INDEX(resultados!$A$2:$ZZ$1389, 518, MATCH($B$3, resultados!$A$1:$ZZ$1, 0))</f>
        <v/>
      </c>
    </row>
    <row r="525">
      <c r="A525">
        <f>INDEX(resultados!$A$2:$ZZ$1389, 519, MATCH($B$1, resultados!$A$1:$ZZ$1, 0))</f>
        <v/>
      </c>
      <c r="B525">
        <f>INDEX(resultados!$A$2:$ZZ$1389, 519, MATCH($B$2, resultados!$A$1:$ZZ$1, 0))</f>
        <v/>
      </c>
      <c r="C525">
        <f>INDEX(resultados!$A$2:$ZZ$1389, 519, MATCH($B$3, resultados!$A$1:$ZZ$1, 0))</f>
        <v/>
      </c>
    </row>
    <row r="526">
      <c r="A526">
        <f>INDEX(resultados!$A$2:$ZZ$1389, 520, MATCH($B$1, resultados!$A$1:$ZZ$1, 0))</f>
        <v/>
      </c>
      <c r="B526">
        <f>INDEX(resultados!$A$2:$ZZ$1389, 520, MATCH($B$2, resultados!$A$1:$ZZ$1, 0))</f>
        <v/>
      </c>
      <c r="C526">
        <f>INDEX(resultados!$A$2:$ZZ$1389, 520, MATCH($B$3, resultados!$A$1:$ZZ$1, 0))</f>
        <v/>
      </c>
    </row>
    <row r="527">
      <c r="A527">
        <f>INDEX(resultados!$A$2:$ZZ$1389, 521, MATCH($B$1, resultados!$A$1:$ZZ$1, 0))</f>
        <v/>
      </c>
      <c r="B527">
        <f>INDEX(resultados!$A$2:$ZZ$1389, 521, MATCH($B$2, resultados!$A$1:$ZZ$1, 0))</f>
        <v/>
      </c>
      <c r="C527">
        <f>INDEX(resultados!$A$2:$ZZ$1389, 521, MATCH($B$3, resultados!$A$1:$ZZ$1, 0))</f>
        <v/>
      </c>
    </row>
    <row r="528">
      <c r="A528">
        <f>INDEX(resultados!$A$2:$ZZ$1389, 522, MATCH($B$1, resultados!$A$1:$ZZ$1, 0))</f>
        <v/>
      </c>
      <c r="B528">
        <f>INDEX(resultados!$A$2:$ZZ$1389, 522, MATCH($B$2, resultados!$A$1:$ZZ$1, 0))</f>
        <v/>
      </c>
      <c r="C528">
        <f>INDEX(resultados!$A$2:$ZZ$1389, 522, MATCH($B$3, resultados!$A$1:$ZZ$1, 0))</f>
        <v/>
      </c>
    </row>
    <row r="529">
      <c r="A529">
        <f>INDEX(resultados!$A$2:$ZZ$1389, 523, MATCH($B$1, resultados!$A$1:$ZZ$1, 0))</f>
        <v/>
      </c>
      <c r="B529">
        <f>INDEX(resultados!$A$2:$ZZ$1389, 523, MATCH($B$2, resultados!$A$1:$ZZ$1, 0))</f>
        <v/>
      </c>
      <c r="C529">
        <f>INDEX(resultados!$A$2:$ZZ$1389, 523, MATCH($B$3, resultados!$A$1:$ZZ$1, 0))</f>
        <v/>
      </c>
    </row>
    <row r="530">
      <c r="A530">
        <f>INDEX(resultados!$A$2:$ZZ$1389, 524, MATCH($B$1, resultados!$A$1:$ZZ$1, 0))</f>
        <v/>
      </c>
      <c r="B530">
        <f>INDEX(resultados!$A$2:$ZZ$1389, 524, MATCH($B$2, resultados!$A$1:$ZZ$1, 0))</f>
        <v/>
      </c>
      <c r="C530">
        <f>INDEX(resultados!$A$2:$ZZ$1389, 524, MATCH($B$3, resultados!$A$1:$ZZ$1, 0))</f>
        <v/>
      </c>
    </row>
    <row r="531">
      <c r="A531">
        <f>INDEX(resultados!$A$2:$ZZ$1389, 525, MATCH($B$1, resultados!$A$1:$ZZ$1, 0))</f>
        <v/>
      </c>
      <c r="B531">
        <f>INDEX(resultados!$A$2:$ZZ$1389, 525, MATCH($B$2, resultados!$A$1:$ZZ$1, 0))</f>
        <v/>
      </c>
      <c r="C531">
        <f>INDEX(resultados!$A$2:$ZZ$1389, 525, MATCH($B$3, resultados!$A$1:$ZZ$1, 0))</f>
        <v/>
      </c>
    </row>
    <row r="532">
      <c r="A532">
        <f>INDEX(resultados!$A$2:$ZZ$1389, 526, MATCH($B$1, resultados!$A$1:$ZZ$1, 0))</f>
        <v/>
      </c>
      <c r="B532">
        <f>INDEX(resultados!$A$2:$ZZ$1389, 526, MATCH($B$2, resultados!$A$1:$ZZ$1, 0))</f>
        <v/>
      </c>
      <c r="C532">
        <f>INDEX(resultados!$A$2:$ZZ$1389, 526, MATCH($B$3, resultados!$A$1:$ZZ$1, 0))</f>
        <v/>
      </c>
    </row>
    <row r="533">
      <c r="A533">
        <f>INDEX(resultados!$A$2:$ZZ$1389, 527, MATCH($B$1, resultados!$A$1:$ZZ$1, 0))</f>
        <v/>
      </c>
      <c r="B533">
        <f>INDEX(resultados!$A$2:$ZZ$1389, 527, MATCH($B$2, resultados!$A$1:$ZZ$1, 0))</f>
        <v/>
      </c>
      <c r="C533">
        <f>INDEX(resultados!$A$2:$ZZ$1389, 527, MATCH($B$3, resultados!$A$1:$ZZ$1, 0))</f>
        <v/>
      </c>
    </row>
    <row r="534">
      <c r="A534">
        <f>INDEX(resultados!$A$2:$ZZ$1389, 528, MATCH($B$1, resultados!$A$1:$ZZ$1, 0))</f>
        <v/>
      </c>
      <c r="B534">
        <f>INDEX(resultados!$A$2:$ZZ$1389, 528, MATCH($B$2, resultados!$A$1:$ZZ$1, 0))</f>
        <v/>
      </c>
      <c r="C534">
        <f>INDEX(resultados!$A$2:$ZZ$1389, 528, MATCH($B$3, resultados!$A$1:$ZZ$1, 0))</f>
        <v/>
      </c>
    </row>
    <row r="535">
      <c r="A535">
        <f>INDEX(resultados!$A$2:$ZZ$1389, 529, MATCH($B$1, resultados!$A$1:$ZZ$1, 0))</f>
        <v/>
      </c>
      <c r="B535">
        <f>INDEX(resultados!$A$2:$ZZ$1389, 529, MATCH($B$2, resultados!$A$1:$ZZ$1, 0))</f>
        <v/>
      </c>
      <c r="C535">
        <f>INDEX(resultados!$A$2:$ZZ$1389, 529, MATCH($B$3, resultados!$A$1:$ZZ$1, 0))</f>
        <v/>
      </c>
    </row>
    <row r="536">
      <c r="A536">
        <f>INDEX(resultados!$A$2:$ZZ$1389, 530, MATCH($B$1, resultados!$A$1:$ZZ$1, 0))</f>
        <v/>
      </c>
      <c r="B536">
        <f>INDEX(resultados!$A$2:$ZZ$1389, 530, MATCH($B$2, resultados!$A$1:$ZZ$1, 0))</f>
        <v/>
      </c>
      <c r="C536">
        <f>INDEX(resultados!$A$2:$ZZ$1389, 530, MATCH($B$3, resultados!$A$1:$ZZ$1, 0))</f>
        <v/>
      </c>
    </row>
    <row r="537">
      <c r="A537">
        <f>INDEX(resultados!$A$2:$ZZ$1389, 531, MATCH($B$1, resultados!$A$1:$ZZ$1, 0))</f>
        <v/>
      </c>
      <c r="B537">
        <f>INDEX(resultados!$A$2:$ZZ$1389, 531, MATCH($B$2, resultados!$A$1:$ZZ$1, 0))</f>
        <v/>
      </c>
      <c r="C537">
        <f>INDEX(resultados!$A$2:$ZZ$1389, 531, MATCH($B$3, resultados!$A$1:$ZZ$1, 0))</f>
        <v/>
      </c>
    </row>
    <row r="538">
      <c r="A538">
        <f>INDEX(resultados!$A$2:$ZZ$1389, 532, MATCH($B$1, resultados!$A$1:$ZZ$1, 0))</f>
        <v/>
      </c>
      <c r="B538">
        <f>INDEX(resultados!$A$2:$ZZ$1389, 532, MATCH($B$2, resultados!$A$1:$ZZ$1, 0))</f>
        <v/>
      </c>
      <c r="C538">
        <f>INDEX(resultados!$A$2:$ZZ$1389, 532, MATCH($B$3, resultados!$A$1:$ZZ$1, 0))</f>
        <v/>
      </c>
    </row>
    <row r="539">
      <c r="A539">
        <f>INDEX(resultados!$A$2:$ZZ$1389, 533, MATCH($B$1, resultados!$A$1:$ZZ$1, 0))</f>
        <v/>
      </c>
      <c r="B539">
        <f>INDEX(resultados!$A$2:$ZZ$1389, 533, MATCH($B$2, resultados!$A$1:$ZZ$1, 0))</f>
        <v/>
      </c>
      <c r="C539">
        <f>INDEX(resultados!$A$2:$ZZ$1389, 533, MATCH($B$3, resultados!$A$1:$ZZ$1, 0))</f>
        <v/>
      </c>
    </row>
    <row r="540">
      <c r="A540">
        <f>INDEX(resultados!$A$2:$ZZ$1389, 534, MATCH($B$1, resultados!$A$1:$ZZ$1, 0))</f>
        <v/>
      </c>
      <c r="B540">
        <f>INDEX(resultados!$A$2:$ZZ$1389, 534, MATCH($B$2, resultados!$A$1:$ZZ$1, 0))</f>
        <v/>
      </c>
      <c r="C540">
        <f>INDEX(resultados!$A$2:$ZZ$1389, 534, MATCH($B$3, resultados!$A$1:$ZZ$1, 0))</f>
        <v/>
      </c>
    </row>
    <row r="541">
      <c r="A541">
        <f>INDEX(resultados!$A$2:$ZZ$1389, 535, MATCH($B$1, resultados!$A$1:$ZZ$1, 0))</f>
        <v/>
      </c>
      <c r="B541">
        <f>INDEX(resultados!$A$2:$ZZ$1389, 535, MATCH($B$2, resultados!$A$1:$ZZ$1, 0))</f>
        <v/>
      </c>
      <c r="C541">
        <f>INDEX(resultados!$A$2:$ZZ$1389, 535, MATCH($B$3, resultados!$A$1:$ZZ$1, 0))</f>
        <v/>
      </c>
    </row>
    <row r="542">
      <c r="A542">
        <f>INDEX(resultados!$A$2:$ZZ$1389, 536, MATCH($B$1, resultados!$A$1:$ZZ$1, 0))</f>
        <v/>
      </c>
      <c r="B542">
        <f>INDEX(resultados!$A$2:$ZZ$1389, 536, MATCH($B$2, resultados!$A$1:$ZZ$1, 0))</f>
        <v/>
      </c>
      <c r="C542">
        <f>INDEX(resultados!$A$2:$ZZ$1389, 536, MATCH($B$3, resultados!$A$1:$ZZ$1, 0))</f>
        <v/>
      </c>
    </row>
    <row r="543">
      <c r="A543">
        <f>INDEX(resultados!$A$2:$ZZ$1389, 537, MATCH($B$1, resultados!$A$1:$ZZ$1, 0))</f>
        <v/>
      </c>
      <c r="B543">
        <f>INDEX(resultados!$A$2:$ZZ$1389, 537, MATCH($B$2, resultados!$A$1:$ZZ$1, 0))</f>
        <v/>
      </c>
      <c r="C543">
        <f>INDEX(resultados!$A$2:$ZZ$1389, 537, MATCH($B$3, resultados!$A$1:$ZZ$1, 0))</f>
        <v/>
      </c>
    </row>
    <row r="544">
      <c r="A544">
        <f>INDEX(resultados!$A$2:$ZZ$1389, 538, MATCH($B$1, resultados!$A$1:$ZZ$1, 0))</f>
        <v/>
      </c>
      <c r="B544">
        <f>INDEX(resultados!$A$2:$ZZ$1389, 538, MATCH($B$2, resultados!$A$1:$ZZ$1, 0))</f>
        <v/>
      </c>
      <c r="C544">
        <f>INDEX(resultados!$A$2:$ZZ$1389, 538, MATCH($B$3, resultados!$A$1:$ZZ$1, 0))</f>
        <v/>
      </c>
    </row>
    <row r="545">
      <c r="A545">
        <f>INDEX(resultados!$A$2:$ZZ$1389, 539, MATCH($B$1, resultados!$A$1:$ZZ$1, 0))</f>
        <v/>
      </c>
      <c r="B545">
        <f>INDEX(resultados!$A$2:$ZZ$1389, 539, MATCH($B$2, resultados!$A$1:$ZZ$1, 0))</f>
        <v/>
      </c>
      <c r="C545">
        <f>INDEX(resultados!$A$2:$ZZ$1389, 539, MATCH($B$3, resultados!$A$1:$ZZ$1, 0))</f>
        <v/>
      </c>
    </row>
    <row r="546">
      <c r="A546">
        <f>INDEX(resultados!$A$2:$ZZ$1389, 540, MATCH($B$1, resultados!$A$1:$ZZ$1, 0))</f>
        <v/>
      </c>
      <c r="B546">
        <f>INDEX(resultados!$A$2:$ZZ$1389, 540, MATCH($B$2, resultados!$A$1:$ZZ$1, 0))</f>
        <v/>
      </c>
      <c r="C546">
        <f>INDEX(resultados!$A$2:$ZZ$1389, 540, MATCH($B$3, resultados!$A$1:$ZZ$1, 0))</f>
        <v/>
      </c>
    </row>
    <row r="547">
      <c r="A547">
        <f>INDEX(resultados!$A$2:$ZZ$1389, 541, MATCH($B$1, resultados!$A$1:$ZZ$1, 0))</f>
        <v/>
      </c>
      <c r="B547">
        <f>INDEX(resultados!$A$2:$ZZ$1389, 541, MATCH($B$2, resultados!$A$1:$ZZ$1, 0))</f>
        <v/>
      </c>
      <c r="C547">
        <f>INDEX(resultados!$A$2:$ZZ$1389, 541, MATCH($B$3, resultados!$A$1:$ZZ$1, 0))</f>
        <v/>
      </c>
    </row>
    <row r="548">
      <c r="A548">
        <f>INDEX(resultados!$A$2:$ZZ$1389, 542, MATCH($B$1, resultados!$A$1:$ZZ$1, 0))</f>
        <v/>
      </c>
      <c r="B548">
        <f>INDEX(resultados!$A$2:$ZZ$1389, 542, MATCH($B$2, resultados!$A$1:$ZZ$1, 0))</f>
        <v/>
      </c>
      <c r="C548">
        <f>INDEX(resultados!$A$2:$ZZ$1389, 542, MATCH($B$3, resultados!$A$1:$ZZ$1, 0))</f>
        <v/>
      </c>
    </row>
    <row r="549">
      <c r="A549">
        <f>INDEX(resultados!$A$2:$ZZ$1389, 543, MATCH($B$1, resultados!$A$1:$ZZ$1, 0))</f>
        <v/>
      </c>
      <c r="B549">
        <f>INDEX(resultados!$A$2:$ZZ$1389, 543, MATCH($B$2, resultados!$A$1:$ZZ$1, 0))</f>
        <v/>
      </c>
      <c r="C549">
        <f>INDEX(resultados!$A$2:$ZZ$1389, 543, MATCH($B$3, resultados!$A$1:$ZZ$1, 0))</f>
        <v/>
      </c>
    </row>
    <row r="550">
      <c r="A550">
        <f>INDEX(resultados!$A$2:$ZZ$1389, 544, MATCH($B$1, resultados!$A$1:$ZZ$1, 0))</f>
        <v/>
      </c>
      <c r="B550">
        <f>INDEX(resultados!$A$2:$ZZ$1389, 544, MATCH($B$2, resultados!$A$1:$ZZ$1, 0))</f>
        <v/>
      </c>
      <c r="C550">
        <f>INDEX(resultados!$A$2:$ZZ$1389, 544, MATCH($B$3, resultados!$A$1:$ZZ$1, 0))</f>
        <v/>
      </c>
    </row>
    <row r="551">
      <c r="A551">
        <f>INDEX(resultados!$A$2:$ZZ$1389, 545, MATCH($B$1, resultados!$A$1:$ZZ$1, 0))</f>
        <v/>
      </c>
      <c r="B551">
        <f>INDEX(resultados!$A$2:$ZZ$1389, 545, MATCH($B$2, resultados!$A$1:$ZZ$1, 0))</f>
        <v/>
      </c>
      <c r="C551">
        <f>INDEX(resultados!$A$2:$ZZ$1389, 545, MATCH($B$3, resultados!$A$1:$ZZ$1, 0))</f>
        <v/>
      </c>
    </row>
    <row r="552">
      <c r="A552">
        <f>INDEX(resultados!$A$2:$ZZ$1389, 546, MATCH($B$1, resultados!$A$1:$ZZ$1, 0))</f>
        <v/>
      </c>
      <c r="B552">
        <f>INDEX(resultados!$A$2:$ZZ$1389, 546, MATCH($B$2, resultados!$A$1:$ZZ$1, 0))</f>
        <v/>
      </c>
      <c r="C552">
        <f>INDEX(resultados!$A$2:$ZZ$1389, 546, MATCH($B$3, resultados!$A$1:$ZZ$1, 0))</f>
        <v/>
      </c>
    </row>
    <row r="553">
      <c r="A553">
        <f>INDEX(resultados!$A$2:$ZZ$1389, 547, MATCH($B$1, resultados!$A$1:$ZZ$1, 0))</f>
        <v/>
      </c>
      <c r="B553">
        <f>INDEX(resultados!$A$2:$ZZ$1389, 547, MATCH($B$2, resultados!$A$1:$ZZ$1, 0))</f>
        <v/>
      </c>
      <c r="C553">
        <f>INDEX(resultados!$A$2:$ZZ$1389, 547, MATCH($B$3, resultados!$A$1:$ZZ$1, 0))</f>
        <v/>
      </c>
    </row>
    <row r="554">
      <c r="A554">
        <f>INDEX(resultados!$A$2:$ZZ$1389, 548, MATCH($B$1, resultados!$A$1:$ZZ$1, 0))</f>
        <v/>
      </c>
      <c r="B554">
        <f>INDEX(resultados!$A$2:$ZZ$1389, 548, MATCH($B$2, resultados!$A$1:$ZZ$1, 0))</f>
        <v/>
      </c>
      <c r="C554">
        <f>INDEX(resultados!$A$2:$ZZ$1389, 548, MATCH($B$3, resultados!$A$1:$ZZ$1, 0))</f>
        <v/>
      </c>
    </row>
    <row r="555">
      <c r="A555">
        <f>INDEX(resultados!$A$2:$ZZ$1389, 549, MATCH($B$1, resultados!$A$1:$ZZ$1, 0))</f>
        <v/>
      </c>
      <c r="B555">
        <f>INDEX(resultados!$A$2:$ZZ$1389, 549, MATCH($B$2, resultados!$A$1:$ZZ$1, 0))</f>
        <v/>
      </c>
      <c r="C555">
        <f>INDEX(resultados!$A$2:$ZZ$1389, 549, MATCH($B$3, resultados!$A$1:$ZZ$1, 0))</f>
        <v/>
      </c>
    </row>
    <row r="556">
      <c r="A556">
        <f>INDEX(resultados!$A$2:$ZZ$1389, 550, MATCH($B$1, resultados!$A$1:$ZZ$1, 0))</f>
        <v/>
      </c>
      <c r="B556">
        <f>INDEX(resultados!$A$2:$ZZ$1389, 550, MATCH($B$2, resultados!$A$1:$ZZ$1, 0))</f>
        <v/>
      </c>
      <c r="C556">
        <f>INDEX(resultados!$A$2:$ZZ$1389, 550, MATCH($B$3, resultados!$A$1:$ZZ$1, 0))</f>
        <v/>
      </c>
    </row>
    <row r="557">
      <c r="A557">
        <f>INDEX(resultados!$A$2:$ZZ$1389, 551, MATCH($B$1, resultados!$A$1:$ZZ$1, 0))</f>
        <v/>
      </c>
      <c r="B557">
        <f>INDEX(resultados!$A$2:$ZZ$1389, 551, MATCH($B$2, resultados!$A$1:$ZZ$1, 0))</f>
        <v/>
      </c>
      <c r="C557">
        <f>INDEX(resultados!$A$2:$ZZ$1389, 551, MATCH($B$3, resultados!$A$1:$ZZ$1, 0))</f>
        <v/>
      </c>
    </row>
    <row r="558">
      <c r="A558">
        <f>INDEX(resultados!$A$2:$ZZ$1389, 552, MATCH($B$1, resultados!$A$1:$ZZ$1, 0))</f>
        <v/>
      </c>
      <c r="B558">
        <f>INDEX(resultados!$A$2:$ZZ$1389, 552, MATCH($B$2, resultados!$A$1:$ZZ$1, 0))</f>
        <v/>
      </c>
      <c r="C558">
        <f>INDEX(resultados!$A$2:$ZZ$1389, 552, MATCH($B$3, resultados!$A$1:$ZZ$1, 0))</f>
        <v/>
      </c>
    </row>
    <row r="559">
      <c r="A559">
        <f>INDEX(resultados!$A$2:$ZZ$1389, 553, MATCH($B$1, resultados!$A$1:$ZZ$1, 0))</f>
        <v/>
      </c>
      <c r="B559">
        <f>INDEX(resultados!$A$2:$ZZ$1389, 553, MATCH($B$2, resultados!$A$1:$ZZ$1, 0))</f>
        <v/>
      </c>
      <c r="C559">
        <f>INDEX(resultados!$A$2:$ZZ$1389, 553, MATCH($B$3, resultados!$A$1:$ZZ$1, 0))</f>
        <v/>
      </c>
    </row>
    <row r="560">
      <c r="A560">
        <f>INDEX(resultados!$A$2:$ZZ$1389, 554, MATCH($B$1, resultados!$A$1:$ZZ$1, 0))</f>
        <v/>
      </c>
      <c r="B560">
        <f>INDEX(resultados!$A$2:$ZZ$1389, 554, MATCH($B$2, resultados!$A$1:$ZZ$1, 0))</f>
        <v/>
      </c>
      <c r="C560">
        <f>INDEX(resultados!$A$2:$ZZ$1389, 554, MATCH($B$3, resultados!$A$1:$ZZ$1, 0))</f>
        <v/>
      </c>
    </row>
    <row r="561">
      <c r="A561">
        <f>INDEX(resultados!$A$2:$ZZ$1389, 555, MATCH($B$1, resultados!$A$1:$ZZ$1, 0))</f>
        <v/>
      </c>
      <c r="B561">
        <f>INDEX(resultados!$A$2:$ZZ$1389, 555, MATCH($B$2, resultados!$A$1:$ZZ$1, 0))</f>
        <v/>
      </c>
      <c r="C561">
        <f>INDEX(resultados!$A$2:$ZZ$1389, 555, MATCH($B$3, resultados!$A$1:$ZZ$1, 0))</f>
        <v/>
      </c>
    </row>
    <row r="562">
      <c r="A562">
        <f>INDEX(resultados!$A$2:$ZZ$1389, 556, MATCH($B$1, resultados!$A$1:$ZZ$1, 0))</f>
        <v/>
      </c>
      <c r="B562">
        <f>INDEX(resultados!$A$2:$ZZ$1389, 556, MATCH($B$2, resultados!$A$1:$ZZ$1, 0))</f>
        <v/>
      </c>
      <c r="C562">
        <f>INDEX(resultados!$A$2:$ZZ$1389, 556, MATCH($B$3, resultados!$A$1:$ZZ$1, 0))</f>
        <v/>
      </c>
    </row>
    <row r="563">
      <c r="A563">
        <f>INDEX(resultados!$A$2:$ZZ$1389, 557, MATCH($B$1, resultados!$A$1:$ZZ$1, 0))</f>
        <v/>
      </c>
      <c r="B563">
        <f>INDEX(resultados!$A$2:$ZZ$1389, 557, MATCH($B$2, resultados!$A$1:$ZZ$1, 0))</f>
        <v/>
      </c>
      <c r="C563">
        <f>INDEX(resultados!$A$2:$ZZ$1389, 557, MATCH($B$3, resultados!$A$1:$ZZ$1, 0))</f>
        <v/>
      </c>
    </row>
    <row r="564">
      <c r="A564">
        <f>INDEX(resultados!$A$2:$ZZ$1389, 558, MATCH($B$1, resultados!$A$1:$ZZ$1, 0))</f>
        <v/>
      </c>
      <c r="B564">
        <f>INDEX(resultados!$A$2:$ZZ$1389, 558, MATCH($B$2, resultados!$A$1:$ZZ$1, 0))</f>
        <v/>
      </c>
      <c r="C564">
        <f>INDEX(resultados!$A$2:$ZZ$1389, 558, MATCH($B$3, resultados!$A$1:$ZZ$1, 0))</f>
        <v/>
      </c>
    </row>
    <row r="565">
      <c r="A565">
        <f>INDEX(resultados!$A$2:$ZZ$1389, 559, MATCH($B$1, resultados!$A$1:$ZZ$1, 0))</f>
        <v/>
      </c>
      <c r="B565">
        <f>INDEX(resultados!$A$2:$ZZ$1389, 559, MATCH($B$2, resultados!$A$1:$ZZ$1, 0))</f>
        <v/>
      </c>
      <c r="C565">
        <f>INDEX(resultados!$A$2:$ZZ$1389, 559, MATCH($B$3, resultados!$A$1:$ZZ$1, 0))</f>
        <v/>
      </c>
    </row>
    <row r="566">
      <c r="A566">
        <f>INDEX(resultados!$A$2:$ZZ$1389, 560, MATCH($B$1, resultados!$A$1:$ZZ$1, 0))</f>
        <v/>
      </c>
      <c r="B566">
        <f>INDEX(resultados!$A$2:$ZZ$1389, 560, MATCH($B$2, resultados!$A$1:$ZZ$1, 0))</f>
        <v/>
      </c>
      <c r="C566">
        <f>INDEX(resultados!$A$2:$ZZ$1389, 560, MATCH($B$3, resultados!$A$1:$ZZ$1, 0))</f>
        <v/>
      </c>
    </row>
    <row r="567">
      <c r="A567">
        <f>INDEX(resultados!$A$2:$ZZ$1389, 561, MATCH($B$1, resultados!$A$1:$ZZ$1, 0))</f>
        <v/>
      </c>
      <c r="B567">
        <f>INDEX(resultados!$A$2:$ZZ$1389, 561, MATCH($B$2, resultados!$A$1:$ZZ$1, 0))</f>
        <v/>
      </c>
      <c r="C567">
        <f>INDEX(resultados!$A$2:$ZZ$1389, 561, MATCH($B$3, resultados!$A$1:$ZZ$1, 0))</f>
        <v/>
      </c>
    </row>
    <row r="568">
      <c r="A568">
        <f>INDEX(resultados!$A$2:$ZZ$1389, 562, MATCH($B$1, resultados!$A$1:$ZZ$1, 0))</f>
        <v/>
      </c>
      <c r="B568">
        <f>INDEX(resultados!$A$2:$ZZ$1389, 562, MATCH($B$2, resultados!$A$1:$ZZ$1, 0))</f>
        <v/>
      </c>
      <c r="C568">
        <f>INDEX(resultados!$A$2:$ZZ$1389, 562, MATCH($B$3, resultados!$A$1:$ZZ$1, 0))</f>
        <v/>
      </c>
    </row>
    <row r="569">
      <c r="A569">
        <f>INDEX(resultados!$A$2:$ZZ$1389, 563, MATCH($B$1, resultados!$A$1:$ZZ$1, 0))</f>
        <v/>
      </c>
      <c r="B569">
        <f>INDEX(resultados!$A$2:$ZZ$1389, 563, MATCH($B$2, resultados!$A$1:$ZZ$1, 0))</f>
        <v/>
      </c>
      <c r="C569">
        <f>INDEX(resultados!$A$2:$ZZ$1389, 563, MATCH($B$3, resultados!$A$1:$ZZ$1, 0))</f>
        <v/>
      </c>
    </row>
    <row r="570">
      <c r="A570">
        <f>INDEX(resultados!$A$2:$ZZ$1389, 564, MATCH($B$1, resultados!$A$1:$ZZ$1, 0))</f>
        <v/>
      </c>
      <c r="B570">
        <f>INDEX(resultados!$A$2:$ZZ$1389, 564, MATCH($B$2, resultados!$A$1:$ZZ$1, 0))</f>
        <v/>
      </c>
      <c r="C570">
        <f>INDEX(resultados!$A$2:$ZZ$1389, 564, MATCH($B$3, resultados!$A$1:$ZZ$1, 0))</f>
        <v/>
      </c>
    </row>
    <row r="571">
      <c r="A571">
        <f>INDEX(resultados!$A$2:$ZZ$1389, 565, MATCH($B$1, resultados!$A$1:$ZZ$1, 0))</f>
        <v/>
      </c>
      <c r="B571">
        <f>INDEX(resultados!$A$2:$ZZ$1389, 565, MATCH($B$2, resultados!$A$1:$ZZ$1, 0))</f>
        <v/>
      </c>
      <c r="C571">
        <f>INDEX(resultados!$A$2:$ZZ$1389, 565, MATCH($B$3, resultados!$A$1:$ZZ$1, 0))</f>
        <v/>
      </c>
    </row>
    <row r="572">
      <c r="A572">
        <f>INDEX(resultados!$A$2:$ZZ$1389, 566, MATCH($B$1, resultados!$A$1:$ZZ$1, 0))</f>
        <v/>
      </c>
      <c r="B572">
        <f>INDEX(resultados!$A$2:$ZZ$1389, 566, MATCH($B$2, resultados!$A$1:$ZZ$1, 0))</f>
        <v/>
      </c>
      <c r="C572">
        <f>INDEX(resultados!$A$2:$ZZ$1389, 566, MATCH($B$3, resultados!$A$1:$ZZ$1, 0))</f>
        <v/>
      </c>
    </row>
    <row r="573">
      <c r="A573">
        <f>INDEX(resultados!$A$2:$ZZ$1389, 567, MATCH($B$1, resultados!$A$1:$ZZ$1, 0))</f>
        <v/>
      </c>
      <c r="B573">
        <f>INDEX(resultados!$A$2:$ZZ$1389, 567, MATCH($B$2, resultados!$A$1:$ZZ$1, 0))</f>
        <v/>
      </c>
      <c r="C573">
        <f>INDEX(resultados!$A$2:$ZZ$1389, 567, MATCH($B$3, resultados!$A$1:$ZZ$1, 0))</f>
        <v/>
      </c>
    </row>
    <row r="574">
      <c r="A574">
        <f>INDEX(resultados!$A$2:$ZZ$1389, 568, MATCH($B$1, resultados!$A$1:$ZZ$1, 0))</f>
        <v/>
      </c>
      <c r="B574">
        <f>INDEX(resultados!$A$2:$ZZ$1389, 568, MATCH($B$2, resultados!$A$1:$ZZ$1, 0))</f>
        <v/>
      </c>
      <c r="C574">
        <f>INDEX(resultados!$A$2:$ZZ$1389, 568, MATCH($B$3, resultados!$A$1:$ZZ$1, 0))</f>
        <v/>
      </c>
    </row>
    <row r="575">
      <c r="A575">
        <f>INDEX(resultados!$A$2:$ZZ$1389, 569, MATCH($B$1, resultados!$A$1:$ZZ$1, 0))</f>
        <v/>
      </c>
      <c r="B575">
        <f>INDEX(resultados!$A$2:$ZZ$1389, 569, MATCH($B$2, resultados!$A$1:$ZZ$1, 0))</f>
        <v/>
      </c>
      <c r="C575">
        <f>INDEX(resultados!$A$2:$ZZ$1389, 569, MATCH($B$3, resultados!$A$1:$ZZ$1, 0))</f>
        <v/>
      </c>
    </row>
    <row r="576">
      <c r="A576">
        <f>INDEX(resultados!$A$2:$ZZ$1389, 570, MATCH($B$1, resultados!$A$1:$ZZ$1, 0))</f>
        <v/>
      </c>
      <c r="B576">
        <f>INDEX(resultados!$A$2:$ZZ$1389, 570, MATCH($B$2, resultados!$A$1:$ZZ$1, 0))</f>
        <v/>
      </c>
      <c r="C576">
        <f>INDEX(resultados!$A$2:$ZZ$1389, 570, MATCH($B$3, resultados!$A$1:$ZZ$1, 0))</f>
        <v/>
      </c>
    </row>
    <row r="577">
      <c r="A577">
        <f>INDEX(resultados!$A$2:$ZZ$1389, 571, MATCH($B$1, resultados!$A$1:$ZZ$1, 0))</f>
        <v/>
      </c>
      <c r="B577">
        <f>INDEX(resultados!$A$2:$ZZ$1389, 571, MATCH($B$2, resultados!$A$1:$ZZ$1, 0))</f>
        <v/>
      </c>
      <c r="C577">
        <f>INDEX(resultados!$A$2:$ZZ$1389, 571, MATCH($B$3, resultados!$A$1:$ZZ$1, 0))</f>
        <v/>
      </c>
    </row>
    <row r="578">
      <c r="A578">
        <f>INDEX(resultados!$A$2:$ZZ$1389, 572, MATCH($B$1, resultados!$A$1:$ZZ$1, 0))</f>
        <v/>
      </c>
      <c r="B578">
        <f>INDEX(resultados!$A$2:$ZZ$1389, 572, MATCH($B$2, resultados!$A$1:$ZZ$1, 0))</f>
        <v/>
      </c>
      <c r="C578">
        <f>INDEX(resultados!$A$2:$ZZ$1389, 572, MATCH($B$3, resultados!$A$1:$ZZ$1, 0))</f>
        <v/>
      </c>
    </row>
    <row r="579">
      <c r="A579">
        <f>INDEX(resultados!$A$2:$ZZ$1389, 573, MATCH($B$1, resultados!$A$1:$ZZ$1, 0))</f>
        <v/>
      </c>
      <c r="B579">
        <f>INDEX(resultados!$A$2:$ZZ$1389, 573, MATCH($B$2, resultados!$A$1:$ZZ$1, 0))</f>
        <v/>
      </c>
      <c r="C579">
        <f>INDEX(resultados!$A$2:$ZZ$1389, 573, MATCH($B$3, resultados!$A$1:$ZZ$1, 0))</f>
        <v/>
      </c>
    </row>
    <row r="580">
      <c r="A580">
        <f>INDEX(resultados!$A$2:$ZZ$1389, 574, MATCH($B$1, resultados!$A$1:$ZZ$1, 0))</f>
        <v/>
      </c>
      <c r="B580">
        <f>INDEX(resultados!$A$2:$ZZ$1389, 574, MATCH($B$2, resultados!$A$1:$ZZ$1, 0))</f>
        <v/>
      </c>
      <c r="C580">
        <f>INDEX(resultados!$A$2:$ZZ$1389, 574, MATCH($B$3, resultados!$A$1:$ZZ$1, 0))</f>
        <v/>
      </c>
    </row>
    <row r="581">
      <c r="A581">
        <f>INDEX(resultados!$A$2:$ZZ$1389, 575, MATCH($B$1, resultados!$A$1:$ZZ$1, 0))</f>
        <v/>
      </c>
      <c r="B581">
        <f>INDEX(resultados!$A$2:$ZZ$1389, 575, MATCH($B$2, resultados!$A$1:$ZZ$1, 0))</f>
        <v/>
      </c>
      <c r="C581">
        <f>INDEX(resultados!$A$2:$ZZ$1389, 575, MATCH($B$3, resultados!$A$1:$ZZ$1, 0))</f>
        <v/>
      </c>
    </row>
    <row r="582">
      <c r="A582">
        <f>INDEX(resultados!$A$2:$ZZ$1389, 576, MATCH($B$1, resultados!$A$1:$ZZ$1, 0))</f>
        <v/>
      </c>
      <c r="B582">
        <f>INDEX(resultados!$A$2:$ZZ$1389, 576, MATCH($B$2, resultados!$A$1:$ZZ$1, 0))</f>
        <v/>
      </c>
      <c r="C582">
        <f>INDEX(resultados!$A$2:$ZZ$1389, 576, MATCH($B$3, resultados!$A$1:$ZZ$1, 0))</f>
        <v/>
      </c>
    </row>
    <row r="583">
      <c r="A583">
        <f>INDEX(resultados!$A$2:$ZZ$1389, 577, MATCH($B$1, resultados!$A$1:$ZZ$1, 0))</f>
        <v/>
      </c>
      <c r="B583">
        <f>INDEX(resultados!$A$2:$ZZ$1389, 577, MATCH($B$2, resultados!$A$1:$ZZ$1, 0))</f>
        <v/>
      </c>
      <c r="C583">
        <f>INDEX(resultados!$A$2:$ZZ$1389, 577, MATCH($B$3, resultados!$A$1:$ZZ$1, 0))</f>
        <v/>
      </c>
    </row>
    <row r="584">
      <c r="A584">
        <f>INDEX(resultados!$A$2:$ZZ$1389, 578, MATCH($B$1, resultados!$A$1:$ZZ$1, 0))</f>
        <v/>
      </c>
      <c r="B584">
        <f>INDEX(resultados!$A$2:$ZZ$1389, 578, MATCH($B$2, resultados!$A$1:$ZZ$1, 0))</f>
        <v/>
      </c>
      <c r="C584">
        <f>INDEX(resultados!$A$2:$ZZ$1389, 578, MATCH($B$3, resultados!$A$1:$ZZ$1, 0))</f>
        <v/>
      </c>
    </row>
    <row r="585">
      <c r="A585">
        <f>INDEX(resultados!$A$2:$ZZ$1389, 579, MATCH($B$1, resultados!$A$1:$ZZ$1, 0))</f>
        <v/>
      </c>
      <c r="B585">
        <f>INDEX(resultados!$A$2:$ZZ$1389, 579, MATCH($B$2, resultados!$A$1:$ZZ$1, 0))</f>
        <v/>
      </c>
      <c r="C585">
        <f>INDEX(resultados!$A$2:$ZZ$1389, 579, MATCH($B$3, resultados!$A$1:$ZZ$1, 0))</f>
        <v/>
      </c>
    </row>
    <row r="586">
      <c r="A586">
        <f>INDEX(resultados!$A$2:$ZZ$1389, 580, MATCH($B$1, resultados!$A$1:$ZZ$1, 0))</f>
        <v/>
      </c>
      <c r="B586">
        <f>INDEX(resultados!$A$2:$ZZ$1389, 580, MATCH($B$2, resultados!$A$1:$ZZ$1, 0))</f>
        <v/>
      </c>
      <c r="C586">
        <f>INDEX(resultados!$A$2:$ZZ$1389, 580, MATCH($B$3, resultados!$A$1:$ZZ$1, 0))</f>
        <v/>
      </c>
    </row>
    <row r="587">
      <c r="A587">
        <f>INDEX(resultados!$A$2:$ZZ$1389, 581, MATCH($B$1, resultados!$A$1:$ZZ$1, 0))</f>
        <v/>
      </c>
      <c r="B587">
        <f>INDEX(resultados!$A$2:$ZZ$1389, 581, MATCH($B$2, resultados!$A$1:$ZZ$1, 0))</f>
        <v/>
      </c>
      <c r="C587">
        <f>INDEX(resultados!$A$2:$ZZ$1389, 581, MATCH($B$3, resultados!$A$1:$ZZ$1, 0))</f>
        <v/>
      </c>
    </row>
    <row r="588">
      <c r="A588">
        <f>INDEX(resultados!$A$2:$ZZ$1389, 582, MATCH($B$1, resultados!$A$1:$ZZ$1, 0))</f>
        <v/>
      </c>
      <c r="B588">
        <f>INDEX(resultados!$A$2:$ZZ$1389, 582, MATCH($B$2, resultados!$A$1:$ZZ$1, 0))</f>
        <v/>
      </c>
      <c r="C588">
        <f>INDEX(resultados!$A$2:$ZZ$1389, 582, MATCH($B$3, resultados!$A$1:$ZZ$1, 0))</f>
        <v/>
      </c>
    </row>
    <row r="589">
      <c r="A589">
        <f>INDEX(resultados!$A$2:$ZZ$1389, 583, MATCH($B$1, resultados!$A$1:$ZZ$1, 0))</f>
        <v/>
      </c>
      <c r="B589">
        <f>INDEX(resultados!$A$2:$ZZ$1389, 583, MATCH($B$2, resultados!$A$1:$ZZ$1, 0))</f>
        <v/>
      </c>
      <c r="C589">
        <f>INDEX(resultados!$A$2:$ZZ$1389, 583, MATCH($B$3, resultados!$A$1:$ZZ$1, 0))</f>
        <v/>
      </c>
    </row>
    <row r="590">
      <c r="A590">
        <f>INDEX(resultados!$A$2:$ZZ$1389, 584, MATCH($B$1, resultados!$A$1:$ZZ$1, 0))</f>
        <v/>
      </c>
      <c r="B590">
        <f>INDEX(resultados!$A$2:$ZZ$1389, 584, MATCH($B$2, resultados!$A$1:$ZZ$1, 0))</f>
        <v/>
      </c>
      <c r="C590">
        <f>INDEX(resultados!$A$2:$ZZ$1389, 584, MATCH($B$3, resultados!$A$1:$ZZ$1, 0))</f>
        <v/>
      </c>
    </row>
    <row r="591">
      <c r="A591">
        <f>INDEX(resultados!$A$2:$ZZ$1389, 585, MATCH($B$1, resultados!$A$1:$ZZ$1, 0))</f>
        <v/>
      </c>
      <c r="B591">
        <f>INDEX(resultados!$A$2:$ZZ$1389, 585, MATCH($B$2, resultados!$A$1:$ZZ$1, 0))</f>
        <v/>
      </c>
      <c r="C591">
        <f>INDEX(resultados!$A$2:$ZZ$1389, 585, MATCH($B$3, resultados!$A$1:$ZZ$1, 0))</f>
        <v/>
      </c>
    </row>
    <row r="592">
      <c r="A592">
        <f>INDEX(resultados!$A$2:$ZZ$1389, 586, MATCH($B$1, resultados!$A$1:$ZZ$1, 0))</f>
        <v/>
      </c>
      <c r="B592">
        <f>INDEX(resultados!$A$2:$ZZ$1389, 586, MATCH($B$2, resultados!$A$1:$ZZ$1, 0))</f>
        <v/>
      </c>
      <c r="C592">
        <f>INDEX(resultados!$A$2:$ZZ$1389, 586, MATCH($B$3, resultados!$A$1:$ZZ$1, 0))</f>
        <v/>
      </c>
    </row>
    <row r="593">
      <c r="A593">
        <f>INDEX(resultados!$A$2:$ZZ$1389, 587, MATCH($B$1, resultados!$A$1:$ZZ$1, 0))</f>
        <v/>
      </c>
      <c r="B593">
        <f>INDEX(resultados!$A$2:$ZZ$1389, 587, MATCH($B$2, resultados!$A$1:$ZZ$1, 0))</f>
        <v/>
      </c>
      <c r="C593">
        <f>INDEX(resultados!$A$2:$ZZ$1389, 587, MATCH($B$3, resultados!$A$1:$ZZ$1, 0))</f>
        <v/>
      </c>
    </row>
    <row r="594">
      <c r="A594">
        <f>INDEX(resultados!$A$2:$ZZ$1389, 588, MATCH($B$1, resultados!$A$1:$ZZ$1, 0))</f>
        <v/>
      </c>
      <c r="B594">
        <f>INDEX(resultados!$A$2:$ZZ$1389, 588, MATCH($B$2, resultados!$A$1:$ZZ$1, 0))</f>
        <v/>
      </c>
      <c r="C594">
        <f>INDEX(resultados!$A$2:$ZZ$1389, 588, MATCH($B$3, resultados!$A$1:$ZZ$1, 0))</f>
        <v/>
      </c>
    </row>
    <row r="595">
      <c r="A595">
        <f>INDEX(resultados!$A$2:$ZZ$1389, 589, MATCH($B$1, resultados!$A$1:$ZZ$1, 0))</f>
        <v/>
      </c>
      <c r="B595">
        <f>INDEX(resultados!$A$2:$ZZ$1389, 589, MATCH($B$2, resultados!$A$1:$ZZ$1, 0))</f>
        <v/>
      </c>
      <c r="C595">
        <f>INDEX(resultados!$A$2:$ZZ$1389, 589, MATCH($B$3, resultados!$A$1:$ZZ$1, 0))</f>
        <v/>
      </c>
    </row>
    <row r="596">
      <c r="A596">
        <f>INDEX(resultados!$A$2:$ZZ$1389, 590, MATCH($B$1, resultados!$A$1:$ZZ$1, 0))</f>
        <v/>
      </c>
      <c r="B596">
        <f>INDEX(resultados!$A$2:$ZZ$1389, 590, MATCH($B$2, resultados!$A$1:$ZZ$1, 0))</f>
        <v/>
      </c>
      <c r="C596">
        <f>INDEX(resultados!$A$2:$ZZ$1389, 590, MATCH($B$3, resultados!$A$1:$ZZ$1, 0))</f>
        <v/>
      </c>
    </row>
    <row r="597">
      <c r="A597">
        <f>INDEX(resultados!$A$2:$ZZ$1389, 591, MATCH($B$1, resultados!$A$1:$ZZ$1, 0))</f>
        <v/>
      </c>
      <c r="B597">
        <f>INDEX(resultados!$A$2:$ZZ$1389, 591, MATCH($B$2, resultados!$A$1:$ZZ$1, 0))</f>
        <v/>
      </c>
      <c r="C597">
        <f>INDEX(resultados!$A$2:$ZZ$1389, 591, MATCH($B$3, resultados!$A$1:$ZZ$1, 0))</f>
        <v/>
      </c>
    </row>
    <row r="598">
      <c r="A598">
        <f>INDEX(resultados!$A$2:$ZZ$1389, 592, MATCH($B$1, resultados!$A$1:$ZZ$1, 0))</f>
        <v/>
      </c>
      <c r="B598">
        <f>INDEX(resultados!$A$2:$ZZ$1389, 592, MATCH($B$2, resultados!$A$1:$ZZ$1, 0))</f>
        <v/>
      </c>
      <c r="C598">
        <f>INDEX(resultados!$A$2:$ZZ$1389, 592, MATCH($B$3, resultados!$A$1:$ZZ$1, 0))</f>
        <v/>
      </c>
    </row>
    <row r="599">
      <c r="A599">
        <f>INDEX(resultados!$A$2:$ZZ$1389, 593, MATCH($B$1, resultados!$A$1:$ZZ$1, 0))</f>
        <v/>
      </c>
      <c r="B599">
        <f>INDEX(resultados!$A$2:$ZZ$1389, 593, MATCH($B$2, resultados!$A$1:$ZZ$1, 0))</f>
        <v/>
      </c>
      <c r="C599">
        <f>INDEX(resultados!$A$2:$ZZ$1389, 593, MATCH($B$3, resultados!$A$1:$ZZ$1, 0))</f>
        <v/>
      </c>
    </row>
    <row r="600">
      <c r="A600">
        <f>INDEX(resultados!$A$2:$ZZ$1389, 594, MATCH($B$1, resultados!$A$1:$ZZ$1, 0))</f>
        <v/>
      </c>
      <c r="B600">
        <f>INDEX(resultados!$A$2:$ZZ$1389, 594, MATCH($B$2, resultados!$A$1:$ZZ$1, 0))</f>
        <v/>
      </c>
      <c r="C600">
        <f>INDEX(resultados!$A$2:$ZZ$1389, 594, MATCH($B$3, resultados!$A$1:$ZZ$1, 0))</f>
        <v/>
      </c>
    </row>
    <row r="601">
      <c r="A601">
        <f>INDEX(resultados!$A$2:$ZZ$1389, 595, MATCH($B$1, resultados!$A$1:$ZZ$1, 0))</f>
        <v/>
      </c>
      <c r="B601">
        <f>INDEX(resultados!$A$2:$ZZ$1389, 595, MATCH($B$2, resultados!$A$1:$ZZ$1, 0))</f>
        <v/>
      </c>
      <c r="C601">
        <f>INDEX(resultados!$A$2:$ZZ$1389, 595, MATCH($B$3, resultados!$A$1:$ZZ$1, 0))</f>
        <v/>
      </c>
    </row>
    <row r="602">
      <c r="A602">
        <f>INDEX(resultados!$A$2:$ZZ$1389, 596, MATCH($B$1, resultados!$A$1:$ZZ$1, 0))</f>
        <v/>
      </c>
      <c r="B602">
        <f>INDEX(resultados!$A$2:$ZZ$1389, 596, MATCH($B$2, resultados!$A$1:$ZZ$1, 0))</f>
        <v/>
      </c>
      <c r="C602">
        <f>INDEX(resultados!$A$2:$ZZ$1389, 596, MATCH($B$3, resultados!$A$1:$ZZ$1, 0))</f>
        <v/>
      </c>
    </row>
    <row r="603">
      <c r="A603">
        <f>INDEX(resultados!$A$2:$ZZ$1389, 597, MATCH($B$1, resultados!$A$1:$ZZ$1, 0))</f>
        <v/>
      </c>
      <c r="B603">
        <f>INDEX(resultados!$A$2:$ZZ$1389, 597, MATCH($B$2, resultados!$A$1:$ZZ$1, 0))</f>
        <v/>
      </c>
      <c r="C603">
        <f>INDEX(resultados!$A$2:$ZZ$1389, 597, MATCH($B$3, resultados!$A$1:$ZZ$1, 0))</f>
        <v/>
      </c>
    </row>
    <row r="604">
      <c r="A604">
        <f>INDEX(resultados!$A$2:$ZZ$1389, 598, MATCH($B$1, resultados!$A$1:$ZZ$1, 0))</f>
        <v/>
      </c>
      <c r="B604">
        <f>INDEX(resultados!$A$2:$ZZ$1389, 598, MATCH($B$2, resultados!$A$1:$ZZ$1, 0))</f>
        <v/>
      </c>
      <c r="C604">
        <f>INDEX(resultados!$A$2:$ZZ$1389, 598, MATCH($B$3, resultados!$A$1:$ZZ$1, 0))</f>
        <v/>
      </c>
    </row>
    <row r="605">
      <c r="A605">
        <f>INDEX(resultados!$A$2:$ZZ$1389, 599, MATCH($B$1, resultados!$A$1:$ZZ$1, 0))</f>
        <v/>
      </c>
      <c r="B605">
        <f>INDEX(resultados!$A$2:$ZZ$1389, 599, MATCH($B$2, resultados!$A$1:$ZZ$1, 0))</f>
        <v/>
      </c>
      <c r="C605">
        <f>INDEX(resultados!$A$2:$ZZ$1389, 599, MATCH($B$3, resultados!$A$1:$ZZ$1, 0))</f>
        <v/>
      </c>
    </row>
    <row r="606">
      <c r="A606">
        <f>INDEX(resultados!$A$2:$ZZ$1389, 600, MATCH($B$1, resultados!$A$1:$ZZ$1, 0))</f>
        <v/>
      </c>
      <c r="B606">
        <f>INDEX(resultados!$A$2:$ZZ$1389, 600, MATCH($B$2, resultados!$A$1:$ZZ$1, 0))</f>
        <v/>
      </c>
      <c r="C606">
        <f>INDEX(resultados!$A$2:$ZZ$1389, 600, MATCH($B$3, resultados!$A$1:$ZZ$1, 0))</f>
        <v/>
      </c>
    </row>
    <row r="607">
      <c r="A607">
        <f>INDEX(resultados!$A$2:$ZZ$1389, 601, MATCH($B$1, resultados!$A$1:$ZZ$1, 0))</f>
        <v/>
      </c>
      <c r="B607">
        <f>INDEX(resultados!$A$2:$ZZ$1389, 601, MATCH($B$2, resultados!$A$1:$ZZ$1, 0))</f>
        <v/>
      </c>
      <c r="C607">
        <f>INDEX(resultados!$A$2:$ZZ$1389, 601, MATCH($B$3, resultados!$A$1:$ZZ$1, 0))</f>
        <v/>
      </c>
    </row>
    <row r="608">
      <c r="A608">
        <f>INDEX(resultados!$A$2:$ZZ$1389, 602, MATCH($B$1, resultados!$A$1:$ZZ$1, 0))</f>
        <v/>
      </c>
      <c r="B608">
        <f>INDEX(resultados!$A$2:$ZZ$1389, 602, MATCH($B$2, resultados!$A$1:$ZZ$1, 0))</f>
        <v/>
      </c>
      <c r="C608">
        <f>INDEX(resultados!$A$2:$ZZ$1389, 602, MATCH($B$3, resultados!$A$1:$ZZ$1, 0))</f>
        <v/>
      </c>
    </row>
    <row r="609">
      <c r="A609">
        <f>INDEX(resultados!$A$2:$ZZ$1389, 603, MATCH($B$1, resultados!$A$1:$ZZ$1, 0))</f>
        <v/>
      </c>
      <c r="B609">
        <f>INDEX(resultados!$A$2:$ZZ$1389, 603, MATCH($B$2, resultados!$A$1:$ZZ$1, 0))</f>
        <v/>
      </c>
      <c r="C609">
        <f>INDEX(resultados!$A$2:$ZZ$1389, 603, MATCH($B$3, resultados!$A$1:$ZZ$1, 0))</f>
        <v/>
      </c>
    </row>
    <row r="610">
      <c r="A610">
        <f>INDEX(resultados!$A$2:$ZZ$1389, 604, MATCH($B$1, resultados!$A$1:$ZZ$1, 0))</f>
        <v/>
      </c>
      <c r="B610">
        <f>INDEX(resultados!$A$2:$ZZ$1389, 604, MATCH($B$2, resultados!$A$1:$ZZ$1, 0))</f>
        <v/>
      </c>
      <c r="C610">
        <f>INDEX(resultados!$A$2:$ZZ$1389, 604, MATCH($B$3, resultados!$A$1:$ZZ$1, 0))</f>
        <v/>
      </c>
    </row>
    <row r="611">
      <c r="A611">
        <f>INDEX(resultados!$A$2:$ZZ$1389, 605, MATCH($B$1, resultados!$A$1:$ZZ$1, 0))</f>
        <v/>
      </c>
      <c r="B611">
        <f>INDEX(resultados!$A$2:$ZZ$1389, 605, MATCH($B$2, resultados!$A$1:$ZZ$1, 0))</f>
        <v/>
      </c>
      <c r="C611">
        <f>INDEX(resultados!$A$2:$ZZ$1389, 605, MATCH($B$3, resultados!$A$1:$ZZ$1, 0))</f>
        <v/>
      </c>
    </row>
    <row r="612">
      <c r="A612">
        <f>INDEX(resultados!$A$2:$ZZ$1389, 606, MATCH($B$1, resultados!$A$1:$ZZ$1, 0))</f>
        <v/>
      </c>
      <c r="B612">
        <f>INDEX(resultados!$A$2:$ZZ$1389, 606, MATCH($B$2, resultados!$A$1:$ZZ$1, 0))</f>
        <v/>
      </c>
      <c r="C612">
        <f>INDEX(resultados!$A$2:$ZZ$1389, 606, MATCH($B$3, resultados!$A$1:$ZZ$1, 0))</f>
        <v/>
      </c>
    </row>
    <row r="613">
      <c r="A613">
        <f>INDEX(resultados!$A$2:$ZZ$1389, 607, MATCH($B$1, resultados!$A$1:$ZZ$1, 0))</f>
        <v/>
      </c>
      <c r="B613">
        <f>INDEX(resultados!$A$2:$ZZ$1389, 607, MATCH($B$2, resultados!$A$1:$ZZ$1, 0))</f>
        <v/>
      </c>
      <c r="C613">
        <f>INDEX(resultados!$A$2:$ZZ$1389, 607, MATCH($B$3, resultados!$A$1:$ZZ$1, 0))</f>
        <v/>
      </c>
    </row>
    <row r="614">
      <c r="A614">
        <f>INDEX(resultados!$A$2:$ZZ$1389, 608, MATCH($B$1, resultados!$A$1:$ZZ$1, 0))</f>
        <v/>
      </c>
      <c r="B614">
        <f>INDEX(resultados!$A$2:$ZZ$1389, 608, MATCH($B$2, resultados!$A$1:$ZZ$1, 0))</f>
        <v/>
      </c>
      <c r="C614">
        <f>INDEX(resultados!$A$2:$ZZ$1389, 608, MATCH($B$3, resultados!$A$1:$ZZ$1, 0))</f>
        <v/>
      </c>
    </row>
    <row r="615">
      <c r="A615">
        <f>INDEX(resultados!$A$2:$ZZ$1389, 609, MATCH($B$1, resultados!$A$1:$ZZ$1, 0))</f>
        <v/>
      </c>
      <c r="B615">
        <f>INDEX(resultados!$A$2:$ZZ$1389, 609, MATCH($B$2, resultados!$A$1:$ZZ$1, 0))</f>
        <v/>
      </c>
      <c r="C615">
        <f>INDEX(resultados!$A$2:$ZZ$1389, 609, MATCH($B$3, resultados!$A$1:$ZZ$1, 0))</f>
        <v/>
      </c>
    </row>
    <row r="616">
      <c r="A616">
        <f>INDEX(resultados!$A$2:$ZZ$1389, 610, MATCH($B$1, resultados!$A$1:$ZZ$1, 0))</f>
        <v/>
      </c>
      <c r="B616">
        <f>INDEX(resultados!$A$2:$ZZ$1389, 610, MATCH($B$2, resultados!$A$1:$ZZ$1, 0))</f>
        <v/>
      </c>
      <c r="C616">
        <f>INDEX(resultados!$A$2:$ZZ$1389, 610, MATCH($B$3, resultados!$A$1:$ZZ$1, 0))</f>
        <v/>
      </c>
    </row>
    <row r="617">
      <c r="A617">
        <f>INDEX(resultados!$A$2:$ZZ$1389, 611, MATCH($B$1, resultados!$A$1:$ZZ$1, 0))</f>
        <v/>
      </c>
      <c r="B617">
        <f>INDEX(resultados!$A$2:$ZZ$1389, 611, MATCH($B$2, resultados!$A$1:$ZZ$1, 0))</f>
        <v/>
      </c>
      <c r="C617">
        <f>INDEX(resultados!$A$2:$ZZ$1389, 611, MATCH($B$3, resultados!$A$1:$ZZ$1, 0))</f>
        <v/>
      </c>
    </row>
    <row r="618">
      <c r="A618">
        <f>INDEX(resultados!$A$2:$ZZ$1389, 612, MATCH($B$1, resultados!$A$1:$ZZ$1, 0))</f>
        <v/>
      </c>
      <c r="B618">
        <f>INDEX(resultados!$A$2:$ZZ$1389, 612, MATCH($B$2, resultados!$A$1:$ZZ$1, 0))</f>
        <v/>
      </c>
      <c r="C618">
        <f>INDEX(resultados!$A$2:$ZZ$1389, 612, MATCH($B$3, resultados!$A$1:$ZZ$1, 0))</f>
        <v/>
      </c>
    </row>
    <row r="619">
      <c r="A619">
        <f>INDEX(resultados!$A$2:$ZZ$1389, 613, MATCH($B$1, resultados!$A$1:$ZZ$1, 0))</f>
        <v/>
      </c>
      <c r="B619">
        <f>INDEX(resultados!$A$2:$ZZ$1389, 613, MATCH($B$2, resultados!$A$1:$ZZ$1, 0))</f>
        <v/>
      </c>
      <c r="C619">
        <f>INDEX(resultados!$A$2:$ZZ$1389, 613, MATCH($B$3, resultados!$A$1:$ZZ$1, 0))</f>
        <v/>
      </c>
    </row>
    <row r="620">
      <c r="A620">
        <f>INDEX(resultados!$A$2:$ZZ$1389, 614, MATCH($B$1, resultados!$A$1:$ZZ$1, 0))</f>
        <v/>
      </c>
      <c r="B620">
        <f>INDEX(resultados!$A$2:$ZZ$1389, 614, MATCH($B$2, resultados!$A$1:$ZZ$1, 0))</f>
        <v/>
      </c>
      <c r="C620">
        <f>INDEX(resultados!$A$2:$ZZ$1389, 614, MATCH($B$3, resultados!$A$1:$ZZ$1, 0))</f>
        <v/>
      </c>
    </row>
    <row r="621">
      <c r="A621">
        <f>INDEX(resultados!$A$2:$ZZ$1389, 615, MATCH($B$1, resultados!$A$1:$ZZ$1, 0))</f>
        <v/>
      </c>
      <c r="B621">
        <f>INDEX(resultados!$A$2:$ZZ$1389, 615, MATCH($B$2, resultados!$A$1:$ZZ$1, 0))</f>
        <v/>
      </c>
      <c r="C621">
        <f>INDEX(resultados!$A$2:$ZZ$1389, 615, MATCH($B$3, resultados!$A$1:$ZZ$1, 0))</f>
        <v/>
      </c>
    </row>
    <row r="622">
      <c r="A622">
        <f>INDEX(resultados!$A$2:$ZZ$1389, 616, MATCH($B$1, resultados!$A$1:$ZZ$1, 0))</f>
        <v/>
      </c>
      <c r="B622">
        <f>INDEX(resultados!$A$2:$ZZ$1389, 616, MATCH($B$2, resultados!$A$1:$ZZ$1, 0))</f>
        <v/>
      </c>
      <c r="C622">
        <f>INDEX(resultados!$A$2:$ZZ$1389, 616, MATCH($B$3, resultados!$A$1:$ZZ$1, 0))</f>
        <v/>
      </c>
    </row>
    <row r="623">
      <c r="A623">
        <f>INDEX(resultados!$A$2:$ZZ$1389, 617, MATCH($B$1, resultados!$A$1:$ZZ$1, 0))</f>
        <v/>
      </c>
      <c r="B623">
        <f>INDEX(resultados!$A$2:$ZZ$1389, 617, MATCH($B$2, resultados!$A$1:$ZZ$1, 0))</f>
        <v/>
      </c>
      <c r="C623">
        <f>INDEX(resultados!$A$2:$ZZ$1389, 617, MATCH($B$3, resultados!$A$1:$ZZ$1, 0))</f>
        <v/>
      </c>
    </row>
    <row r="624">
      <c r="A624">
        <f>INDEX(resultados!$A$2:$ZZ$1389, 618, MATCH($B$1, resultados!$A$1:$ZZ$1, 0))</f>
        <v/>
      </c>
      <c r="B624">
        <f>INDEX(resultados!$A$2:$ZZ$1389, 618, MATCH($B$2, resultados!$A$1:$ZZ$1, 0))</f>
        <v/>
      </c>
      <c r="C624">
        <f>INDEX(resultados!$A$2:$ZZ$1389, 618, MATCH($B$3, resultados!$A$1:$ZZ$1, 0))</f>
        <v/>
      </c>
    </row>
    <row r="625">
      <c r="A625">
        <f>INDEX(resultados!$A$2:$ZZ$1389, 619, MATCH($B$1, resultados!$A$1:$ZZ$1, 0))</f>
        <v/>
      </c>
      <c r="B625">
        <f>INDEX(resultados!$A$2:$ZZ$1389, 619, MATCH($B$2, resultados!$A$1:$ZZ$1, 0))</f>
        <v/>
      </c>
      <c r="C625">
        <f>INDEX(resultados!$A$2:$ZZ$1389, 619, MATCH($B$3, resultados!$A$1:$ZZ$1, 0))</f>
        <v/>
      </c>
    </row>
    <row r="626">
      <c r="A626">
        <f>INDEX(resultados!$A$2:$ZZ$1389, 620, MATCH($B$1, resultados!$A$1:$ZZ$1, 0))</f>
        <v/>
      </c>
      <c r="B626">
        <f>INDEX(resultados!$A$2:$ZZ$1389, 620, MATCH($B$2, resultados!$A$1:$ZZ$1, 0))</f>
        <v/>
      </c>
      <c r="C626">
        <f>INDEX(resultados!$A$2:$ZZ$1389, 620, MATCH($B$3, resultados!$A$1:$ZZ$1, 0))</f>
        <v/>
      </c>
    </row>
    <row r="627">
      <c r="A627">
        <f>INDEX(resultados!$A$2:$ZZ$1389, 621, MATCH($B$1, resultados!$A$1:$ZZ$1, 0))</f>
        <v/>
      </c>
      <c r="B627">
        <f>INDEX(resultados!$A$2:$ZZ$1389, 621, MATCH($B$2, resultados!$A$1:$ZZ$1, 0))</f>
        <v/>
      </c>
      <c r="C627">
        <f>INDEX(resultados!$A$2:$ZZ$1389, 621, MATCH($B$3, resultados!$A$1:$ZZ$1, 0))</f>
        <v/>
      </c>
    </row>
    <row r="628">
      <c r="A628">
        <f>INDEX(resultados!$A$2:$ZZ$1389, 622, MATCH($B$1, resultados!$A$1:$ZZ$1, 0))</f>
        <v/>
      </c>
      <c r="B628">
        <f>INDEX(resultados!$A$2:$ZZ$1389, 622, MATCH($B$2, resultados!$A$1:$ZZ$1, 0))</f>
        <v/>
      </c>
      <c r="C628">
        <f>INDEX(resultados!$A$2:$ZZ$1389, 622, MATCH($B$3, resultados!$A$1:$ZZ$1, 0))</f>
        <v/>
      </c>
    </row>
    <row r="629">
      <c r="A629">
        <f>INDEX(resultados!$A$2:$ZZ$1389, 623, MATCH($B$1, resultados!$A$1:$ZZ$1, 0))</f>
        <v/>
      </c>
      <c r="B629">
        <f>INDEX(resultados!$A$2:$ZZ$1389, 623, MATCH($B$2, resultados!$A$1:$ZZ$1, 0))</f>
        <v/>
      </c>
      <c r="C629">
        <f>INDEX(resultados!$A$2:$ZZ$1389, 623, MATCH($B$3, resultados!$A$1:$ZZ$1, 0))</f>
        <v/>
      </c>
    </row>
    <row r="630">
      <c r="A630">
        <f>INDEX(resultados!$A$2:$ZZ$1389, 624, MATCH($B$1, resultados!$A$1:$ZZ$1, 0))</f>
        <v/>
      </c>
      <c r="B630">
        <f>INDEX(resultados!$A$2:$ZZ$1389, 624, MATCH($B$2, resultados!$A$1:$ZZ$1, 0))</f>
        <v/>
      </c>
      <c r="C630">
        <f>INDEX(resultados!$A$2:$ZZ$1389, 624, MATCH($B$3, resultados!$A$1:$ZZ$1, 0))</f>
        <v/>
      </c>
    </row>
    <row r="631">
      <c r="A631">
        <f>INDEX(resultados!$A$2:$ZZ$1389, 625, MATCH($B$1, resultados!$A$1:$ZZ$1, 0))</f>
        <v/>
      </c>
      <c r="B631">
        <f>INDEX(resultados!$A$2:$ZZ$1389, 625, MATCH($B$2, resultados!$A$1:$ZZ$1, 0))</f>
        <v/>
      </c>
      <c r="C631">
        <f>INDEX(resultados!$A$2:$ZZ$1389, 625, MATCH($B$3, resultados!$A$1:$ZZ$1, 0))</f>
        <v/>
      </c>
    </row>
    <row r="632">
      <c r="A632">
        <f>INDEX(resultados!$A$2:$ZZ$1389, 626, MATCH($B$1, resultados!$A$1:$ZZ$1, 0))</f>
        <v/>
      </c>
      <c r="B632">
        <f>INDEX(resultados!$A$2:$ZZ$1389, 626, MATCH($B$2, resultados!$A$1:$ZZ$1, 0))</f>
        <v/>
      </c>
      <c r="C632">
        <f>INDEX(resultados!$A$2:$ZZ$1389, 626, MATCH($B$3, resultados!$A$1:$ZZ$1, 0))</f>
        <v/>
      </c>
    </row>
    <row r="633">
      <c r="A633">
        <f>INDEX(resultados!$A$2:$ZZ$1389, 627, MATCH($B$1, resultados!$A$1:$ZZ$1, 0))</f>
        <v/>
      </c>
      <c r="B633">
        <f>INDEX(resultados!$A$2:$ZZ$1389, 627, MATCH($B$2, resultados!$A$1:$ZZ$1, 0))</f>
        <v/>
      </c>
      <c r="C633">
        <f>INDEX(resultados!$A$2:$ZZ$1389, 627, MATCH($B$3, resultados!$A$1:$ZZ$1, 0))</f>
        <v/>
      </c>
    </row>
    <row r="634">
      <c r="A634">
        <f>INDEX(resultados!$A$2:$ZZ$1389, 628, MATCH($B$1, resultados!$A$1:$ZZ$1, 0))</f>
        <v/>
      </c>
      <c r="B634">
        <f>INDEX(resultados!$A$2:$ZZ$1389, 628, MATCH($B$2, resultados!$A$1:$ZZ$1, 0))</f>
        <v/>
      </c>
      <c r="C634">
        <f>INDEX(resultados!$A$2:$ZZ$1389, 628, MATCH($B$3, resultados!$A$1:$ZZ$1, 0))</f>
        <v/>
      </c>
    </row>
    <row r="635">
      <c r="A635">
        <f>INDEX(resultados!$A$2:$ZZ$1389, 629, MATCH($B$1, resultados!$A$1:$ZZ$1, 0))</f>
        <v/>
      </c>
      <c r="B635">
        <f>INDEX(resultados!$A$2:$ZZ$1389, 629, MATCH($B$2, resultados!$A$1:$ZZ$1, 0))</f>
        <v/>
      </c>
      <c r="C635">
        <f>INDEX(resultados!$A$2:$ZZ$1389, 629, MATCH($B$3, resultados!$A$1:$ZZ$1, 0))</f>
        <v/>
      </c>
    </row>
    <row r="636">
      <c r="A636">
        <f>INDEX(resultados!$A$2:$ZZ$1389, 630, MATCH($B$1, resultados!$A$1:$ZZ$1, 0))</f>
        <v/>
      </c>
      <c r="B636">
        <f>INDEX(resultados!$A$2:$ZZ$1389, 630, MATCH($B$2, resultados!$A$1:$ZZ$1, 0))</f>
        <v/>
      </c>
      <c r="C636">
        <f>INDEX(resultados!$A$2:$ZZ$1389, 630, MATCH($B$3, resultados!$A$1:$ZZ$1, 0))</f>
        <v/>
      </c>
    </row>
    <row r="637">
      <c r="A637">
        <f>INDEX(resultados!$A$2:$ZZ$1389, 631, MATCH($B$1, resultados!$A$1:$ZZ$1, 0))</f>
        <v/>
      </c>
      <c r="B637">
        <f>INDEX(resultados!$A$2:$ZZ$1389, 631, MATCH($B$2, resultados!$A$1:$ZZ$1, 0))</f>
        <v/>
      </c>
      <c r="C637">
        <f>INDEX(resultados!$A$2:$ZZ$1389, 631, MATCH($B$3, resultados!$A$1:$ZZ$1, 0))</f>
        <v/>
      </c>
    </row>
    <row r="638">
      <c r="A638">
        <f>INDEX(resultados!$A$2:$ZZ$1389, 632, MATCH($B$1, resultados!$A$1:$ZZ$1, 0))</f>
        <v/>
      </c>
      <c r="B638">
        <f>INDEX(resultados!$A$2:$ZZ$1389, 632, MATCH($B$2, resultados!$A$1:$ZZ$1, 0))</f>
        <v/>
      </c>
      <c r="C638">
        <f>INDEX(resultados!$A$2:$ZZ$1389, 632, MATCH($B$3, resultados!$A$1:$ZZ$1, 0))</f>
        <v/>
      </c>
    </row>
    <row r="639">
      <c r="A639">
        <f>INDEX(resultados!$A$2:$ZZ$1389, 633, MATCH($B$1, resultados!$A$1:$ZZ$1, 0))</f>
        <v/>
      </c>
      <c r="B639">
        <f>INDEX(resultados!$A$2:$ZZ$1389, 633, MATCH($B$2, resultados!$A$1:$ZZ$1, 0))</f>
        <v/>
      </c>
      <c r="C639">
        <f>INDEX(resultados!$A$2:$ZZ$1389, 633, MATCH($B$3, resultados!$A$1:$ZZ$1, 0))</f>
        <v/>
      </c>
    </row>
    <row r="640">
      <c r="A640">
        <f>INDEX(resultados!$A$2:$ZZ$1389, 634, MATCH($B$1, resultados!$A$1:$ZZ$1, 0))</f>
        <v/>
      </c>
      <c r="B640">
        <f>INDEX(resultados!$A$2:$ZZ$1389, 634, MATCH($B$2, resultados!$A$1:$ZZ$1, 0))</f>
        <v/>
      </c>
      <c r="C640">
        <f>INDEX(resultados!$A$2:$ZZ$1389, 634, MATCH($B$3, resultados!$A$1:$ZZ$1, 0))</f>
        <v/>
      </c>
    </row>
    <row r="641">
      <c r="A641">
        <f>INDEX(resultados!$A$2:$ZZ$1389, 635, MATCH($B$1, resultados!$A$1:$ZZ$1, 0))</f>
        <v/>
      </c>
      <c r="B641">
        <f>INDEX(resultados!$A$2:$ZZ$1389, 635, MATCH($B$2, resultados!$A$1:$ZZ$1, 0))</f>
        <v/>
      </c>
      <c r="C641">
        <f>INDEX(resultados!$A$2:$ZZ$1389, 635, MATCH($B$3, resultados!$A$1:$ZZ$1, 0))</f>
        <v/>
      </c>
    </row>
    <row r="642">
      <c r="A642">
        <f>INDEX(resultados!$A$2:$ZZ$1389, 636, MATCH($B$1, resultados!$A$1:$ZZ$1, 0))</f>
        <v/>
      </c>
      <c r="B642">
        <f>INDEX(resultados!$A$2:$ZZ$1389, 636, MATCH($B$2, resultados!$A$1:$ZZ$1, 0))</f>
        <v/>
      </c>
      <c r="C642">
        <f>INDEX(resultados!$A$2:$ZZ$1389, 636, MATCH($B$3, resultados!$A$1:$ZZ$1, 0))</f>
        <v/>
      </c>
    </row>
    <row r="643">
      <c r="A643">
        <f>INDEX(resultados!$A$2:$ZZ$1389, 637, MATCH($B$1, resultados!$A$1:$ZZ$1, 0))</f>
        <v/>
      </c>
      <c r="B643">
        <f>INDEX(resultados!$A$2:$ZZ$1389, 637, MATCH($B$2, resultados!$A$1:$ZZ$1, 0))</f>
        <v/>
      </c>
      <c r="C643">
        <f>INDEX(resultados!$A$2:$ZZ$1389, 637, MATCH($B$3, resultados!$A$1:$ZZ$1, 0))</f>
        <v/>
      </c>
    </row>
    <row r="644">
      <c r="A644">
        <f>INDEX(resultados!$A$2:$ZZ$1389, 638, MATCH($B$1, resultados!$A$1:$ZZ$1, 0))</f>
        <v/>
      </c>
      <c r="B644">
        <f>INDEX(resultados!$A$2:$ZZ$1389, 638, MATCH($B$2, resultados!$A$1:$ZZ$1, 0))</f>
        <v/>
      </c>
      <c r="C644">
        <f>INDEX(resultados!$A$2:$ZZ$1389, 638, MATCH($B$3, resultados!$A$1:$ZZ$1, 0))</f>
        <v/>
      </c>
    </row>
    <row r="645">
      <c r="A645">
        <f>INDEX(resultados!$A$2:$ZZ$1389, 639, MATCH($B$1, resultados!$A$1:$ZZ$1, 0))</f>
        <v/>
      </c>
      <c r="B645">
        <f>INDEX(resultados!$A$2:$ZZ$1389, 639, MATCH($B$2, resultados!$A$1:$ZZ$1, 0))</f>
        <v/>
      </c>
      <c r="C645">
        <f>INDEX(resultados!$A$2:$ZZ$1389, 639, MATCH($B$3, resultados!$A$1:$ZZ$1, 0))</f>
        <v/>
      </c>
    </row>
    <row r="646">
      <c r="A646">
        <f>INDEX(resultados!$A$2:$ZZ$1389, 640, MATCH($B$1, resultados!$A$1:$ZZ$1, 0))</f>
        <v/>
      </c>
      <c r="B646">
        <f>INDEX(resultados!$A$2:$ZZ$1389, 640, MATCH($B$2, resultados!$A$1:$ZZ$1, 0))</f>
        <v/>
      </c>
      <c r="C646">
        <f>INDEX(resultados!$A$2:$ZZ$1389, 640, MATCH($B$3, resultados!$A$1:$ZZ$1, 0))</f>
        <v/>
      </c>
    </row>
    <row r="647">
      <c r="A647">
        <f>INDEX(resultados!$A$2:$ZZ$1389, 641, MATCH($B$1, resultados!$A$1:$ZZ$1, 0))</f>
        <v/>
      </c>
      <c r="B647">
        <f>INDEX(resultados!$A$2:$ZZ$1389, 641, MATCH($B$2, resultados!$A$1:$ZZ$1, 0))</f>
        <v/>
      </c>
      <c r="C647">
        <f>INDEX(resultados!$A$2:$ZZ$1389, 641, MATCH($B$3, resultados!$A$1:$ZZ$1, 0))</f>
        <v/>
      </c>
    </row>
    <row r="648">
      <c r="A648">
        <f>INDEX(resultados!$A$2:$ZZ$1389, 642, MATCH($B$1, resultados!$A$1:$ZZ$1, 0))</f>
        <v/>
      </c>
      <c r="B648">
        <f>INDEX(resultados!$A$2:$ZZ$1389, 642, MATCH($B$2, resultados!$A$1:$ZZ$1, 0))</f>
        <v/>
      </c>
      <c r="C648">
        <f>INDEX(resultados!$A$2:$ZZ$1389, 642, MATCH($B$3, resultados!$A$1:$ZZ$1, 0))</f>
        <v/>
      </c>
    </row>
    <row r="649">
      <c r="A649">
        <f>INDEX(resultados!$A$2:$ZZ$1389, 643, MATCH($B$1, resultados!$A$1:$ZZ$1, 0))</f>
        <v/>
      </c>
      <c r="B649">
        <f>INDEX(resultados!$A$2:$ZZ$1389, 643, MATCH($B$2, resultados!$A$1:$ZZ$1, 0))</f>
        <v/>
      </c>
      <c r="C649">
        <f>INDEX(resultados!$A$2:$ZZ$1389, 643, MATCH($B$3, resultados!$A$1:$ZZ$1, 0))</f>
        <v/>
      </c>
    </row>
    <row r="650">
      <c r="A650">
        <f>INDEX(resultados!$A$2:$ZZ$1389, 644, MATCH($B$1, resultados!$A$1:$ZZ$1, 0))</f>
        <v/>
      </c>
      <c r="B650">
        <f>INDEX(resultados!$A$2:$ZZ$1389, 644, MATCH($B$2, resultados!$A$1:$ZZ$1, 0))</f>
        <v/>
      </c>
      <c r="C650">
        <f>INDEX(resultados!$A$2:$ZZ$1389, 644, MATCH($B$3, resultados!$A$1:$ZZ$1, 0))</f>
        <v/>
      </c>
    </row>
    <row r="651">
      <c r="A651">
        <f>INDEX(resultados!$A$2:$ZZ$1389, 645, MATCH($B$1, resultados!$A$1:$ZZ$1, 0))</f>
        <v/>
      </c>
      <c r="B651">
        <f>INDEX(resultados!$A$2:$ZZ$1389, 645, MATCH($B$2, resultados!$A$1:$ZZ$1, 0))</f>
        <v/>
      </c>
      <c r="C651">
        <f>INDEX(resultados!$A$2:$ZZ$1389, 645, MATCH($B$3, resultados!$A$1:$ZZ$1, 0))</f>
        <v/>
      </c>
    </row>
    <row r="652">
      <c r="A652">
        <f>INDEX(resultados!$A$2:$ZZ$1389, 646, MATCH($B$1, resultados!$A$1:$ZZ$1, 0))</f>
        <v/>
      </c>
      <c r="B652">
        <f>INDEX(resultados!$A$2:$ZZ$1389, 646, MATCH($B$2, resultados!$A$1:$ZZ$1, 0))</f>
        <v/>
      </c>
      <c r="C652">
        <f>INDEX(resultados!$A$2:$ZZ$1389, 646, MATCH($B$3, resultados!$A$1:$ZZ$1, 0))</f>
        <v/>
      </c>
    </row>
    <row r="653">
      <c r="A653">
        <f>INDEX(resultados!$A$2:$ZZ$1389, 647, MATCH($B$1, resultados!$A$1:$ZZ$1, 0))</f>
        <v/>
      </c>
      <c r="B653">
        <f>INDEX(resultados!$A$2:$ZZ$1389, 647, MATCH($B$2, resultados!$A$1:$ZZ$1, 0))</f>
        <v/>
      </c>
      <c r="C653">
        <f>INDEX(resultados!$A$2:$ZZ$1389, 647, MATCH($B$3, resultados!$A$1:$ZZ$1, 0))</f>
        <v/>
      </c>
    </row>
    <row r="654">
      <c r="A654">
        <f>INDEX(resultados!$A$2:$ZZ$1389, 648, MATCH($B$1, resultados!$A$1:$ZZ$1, 0))</f>
        <v/>
      </c>
      <c r="B654">
        <f>INDEX(resultados!$A$2:$ZZ$1389, 648, MATCH($B$2, resultados!$A$1:$ZZ$1, 0))</f>
        <v/>
      </c>
      <c r="C654">
        <f>INDEX(resultados!$A$2:$ZZ$1389, 648, MATCH($B$3, resultados!$A$1:$ZZ$1, 0))</f>
        <v/>
      </c>
    </row>
    <row r="655">
      <c r="A655">
        <f>INDEX(resultados!$A$2:$ZZ$1389, 649, MATCH($B$1, resultados!$A$1:$ZZ$1, 0))</f>
        <v/>
      </c>
      <c r="B655">
        <f>INDEX(resultados!$A$2:$ZZ$1389, 649, MATCH($B$2, resultados!$A$1:$ZZ$1, 0))</f>
        <v/>
      </c>
      <c r="C655">
        <f>INDEX(resultados!$A$2:$ZZ$1389, 649, MATCH($B$3, resultados!$A$1:$ZZ$1, 0))</f>
        <v/>
      </c>
    </row>
    <row r="656">
      <c r="A656">
        <f>INDEX(resultados!$A$2:$ZZ$1389, 650, MATCH($B$1, resultados!$A$1:$ZZ$1, 0))</f>
        <v/>
      </c>
      <c r="B656">
        <f>INDEX(resultados!$A$2:$ZZ$1389, 650, MATCH($B$2, resultados!$A$1:$ZZ$1, 0))</f>
        <v/>
      </c>
      <c r="C656">
        <f>INDEX(resultados!$A$2:$ZZ$1389, 650, MATCH($B$3, resultados!$A$1:$ZZ$1, 0))</f>
        <v/>
      </c>
    </row>
    <row r="657">
      <c r="A657">
        <f>INDEX(resultados!$A$2:$ZZ$1389, 651, MATCH($B$1, resultados!$A$1:$ZZ$1, 0))</f>
        <v/>
      </c>
      <c r="B657">
        <f>INDEX(resultados!$A$2:$ZZ$1389, 651, MATCH($B$2, resultados!$A$1:$ZZ$1, 0))</f>
        <v/>
      </c>
      <c r="C657">
        <f>INDEX(resultados!$A$2:$ZZ$1389, 651, MATCH($B$3, resultados!$A$1:$ZZ$1, 0))</f>
        <v/>
      </c>
    </row>
    <row r="658">
      <c r="A658">
        <f>INDEX(resultados!$A$2:$ZZ$1389, 652, MATCH($B$1, resultados!$A$1:$ZZ$1, 0))</f>
        <v/>
      </c>
      <c r="B658">
        <f>INDEX(resultados!$A$2:$ZZ$1389, 652, MATCH($B$2, resultados!$A$1:$ZZ$1, 0))</f>
        <v/>
      </c>
      <c r="C658">
        <f>INDEX(resultados!$A$2:$ZZ$1389, 652, MATCH($B$3, resultados!$A$1:$ZZ$1, 0))</f>
        <v/>
      </c>
    </row>
    <row r="659">
      <c r="A659">
        <f>INDEX(resultados!$A$2:$ZZ$1389, 653, MATCH($B$1, resultados!$A$1:$ZZ$1, 0))</f>
        <v/>
      </c>
      <c r="B659">
        <f>INDEX(resultados!$A$2:$ZZ$1389, 653, MATCH($B$2, resultados!$A$1:$ZZ$1, 0))</f>
        <v/>
      </c>
      <c r="C659">
        <f>INDEX(resultados!$A$2:$ZZ$1389, 653, MATCH($B$3, resultados!$A$1:$ZZ$1, 0))</f>
        <v/>
      </c>
    </row>
    <row r="660">
      <c r="A660">
        <f>INDEX(resultados!$A$2:$ZZ$1389, 654, MATCH($B$1, resultados!$A$1:$ZZ$1, 0))</f>
        <v/>
      </c>
      <c r="B660">
        <f>INDEX(resultados!$A$2:$ZZ$1389, 654, MATCH($B$2, resultados!$A$1:$ZZ$1, 0))</f>
        <v/>
      </c>
      <c r="C660">
        <f>INDEX(resultados!$A$2:$ZZ$1389, 654, MATCH($B$3, resultados!$A$1:$ZZ$1, 0))</f>
        <v/>
      </c>
    </row>
    <row r="661">
      <c r="A661">
        <f>INDEX(resultados!$A$2:$ZZ$1389, 655, MATCH($B$1, resultados!$A$1:$ZZ$1, 0))</f>
        <v/>
      </c>
      <c r="B661">
        <f>INDEX(resultados!$A$2:$ZZ$1389, 655, MATCH($B$2, resultados!$A$1:$ZZ$1, 0))</f>
        <v/>
      </c>
      <c r="C661">
        <f>INDEX(resultados!$A$2:$ZZ$1389, 655, MATCH($B$3, resultados!$A$1:$ZZ$1, 0))</f>
        <v/>
      </c>
    </row>
    <row r="662">
      <c r="A662">
        <f>INDEX(resultados!$A$2:$ZZ$1389, 656, MATCH($B$1, resultados!$A$1:$ZZ$1, 0))</f>
        <v/>
      </c>
      <c r="B662">
        <f>INDEX(resultados!$A$2:$ZZ$1389, 656, MATCH($B$2, resultados!$A$1:$ZZ$1, 0))</f>
        <v/>
      </c>
      <c r="C662">
        <f>INDEX(resultados!$A$2:$ZZ$1389, 656, MATCH($B$3, resultados!$A$1:$ZZ$1, 0))</f>
        <v/>
      </c>
    </row>
    <row r="663">
      <c r="A663">
        <f>INDEX(resultados!$A$2:$ZZ$1389, 657, MATCH($B$1, resultados!$A$1:$ZZ$1, 0))</f>
        <v/>
      </c>
      <c r="B663">
        <f>INDEX(resultados!$A$2:$ZZ$1389, 657, MATCH($B$2, resultados!$A$1:$ZZ$1, 0))</f>
        <v/>
      </c>
      <c r="C663">
        <f>INDEX(resultados!$A$2:$ZZ$1389, 657, MATCH($B$3, resultados!$A$1:$ZZ$1, 0))</f>
        <v/>
      </c>
    </row>
    <row r="664">
      <c r="A664">
        <f>INDEX(resultados!$A$2:$ZZ$1389, 658, MATCH($B$1, resultados!$A$1:$ZZ$1, 0))</f>
        <v/>
      </c>
      <c r="B664">
        <f>INDEX(resultados!$A$2:$ZZ$1389, 658, MATCH($B$2, resultados!$A$1:$ZZ$1, 0))</f>
        <v/>
      </c>
      <c r="C664">
        <f>INDEX(resultados!$A$2:$ZZ$1389, 658, MATCH($B$3, resultados!$A$1:$ZZ$1, 0))</f>
        <v/>
      </c>
    </row>
    <row r="665">
      <c r="A665">
        <f>INDEX(resultados!$A$2:$ZZ$1389, 659, MATCH($B$1, resultados!$A$1:$ZZ$1, 0))</f>
        <v/>
      </c>
      <c r="B665">
        <f>INDEX(resultados!$A$2:$ZZ$1389, 659, MATCH($B$2, resultados!$A$1:$ZZ$1, 0))</f>
        <v/>
      </c>
      <c r="C665">
        <f>INDEX(resultados!$A$2:$ZZ$1389, 659, MATCH($B$3, resultados!$A$1:$ZZ$1, 0))</f>
        <v/>
      </c>
    </row>
    <row r="666">
      <c r="A666">
        <f>INDEX(resultados!$A$2:$ZZ$1389, 660, MATCH($B$1, resultados!$A$1:$ZZ$1, 0))</f>
        <v/>
      </c>
      <c r="B666">
        <f>INDEX(resultados!$A$2:$ZZ$1389, 660, MATCH($B$2, resultados!$A$1:$ZZ$1, 0))</f>
        <v/>
      </c>
      <c r="C666">
        <f>INDEX(resultados!$A$2:$ZZ$1389, 660, MATCH($B$3, resultados!$A$1:$ZZ$1, 0))</f>
        <v/>
      </c>
    </row>
    <row r="667">
      <c r="A667">
        <f>INDEX(resultados!$A$2:$ZZ$1389, 661, MATCH($B$1, resultados!$A$1:$ZZ$1, 0))</f>
        <v/>
      </c>
      <c r="B667">
        <f>INDEX(resultados!$A$2:$ZZ$1389, 661, MATCH($B$2, resultados!$A$1:$ZZ$1, 0))</f>
        <v/>
      </c>
      <c r="C667">
        <f>INDEX(resultados!$A$2:$ZZ$1389, 661, MATCH($B$3, resultados!$A$1:$ZZ$1, 0))</f>
        <v/>
      </c>
    </row>
    <row r="668">
      <c r="A668">
        <f>INDEX(resultados!$A$2:$ZZ$1389, 662, MATCH($B$1, resultados!$A$1:$ZZ$1, 0))</f>
        <v/>
      </c>
      <c r="B668">
        <f>INDEX(resultados!$A$2:$ZZ$1389, 662, MATCH($B$2, resultados!$A$1:$ZZ$1, 0))</f>
        <v/>
      </c>
      <c r="C668">
        <f>INDEX(resultados!$A$2:$ZZ$1389, 662, MATCH($B$3, resultados!$A$1:$ZZ$1, 0))</f>
        <v/>
      </c>
    </row>
    <row r="669">
      <c r="A669">
        <f>INDEX(resultados!$A$2:$ZZ$1389, 663, MATCH($B$1, resultados!$A$1:$ZZ$1, 0))</f>
        <v/>
      </c>
      <c r="B669">
        <f>INDEX(resultados!$A$2:$ZZ$1389, 663, MATCH($B$2, resultados!$A$1:$ZZ$1, 0))</f>
        <v/>
      </c>
      <c r="C669">
        <f>INDEX(resultados!$A$2:$ZZ$1389, 663, MATCH($B$3, resultados!$A$1:$ZZ$1, 0))</f>
        <v/>
      </c>
    </row>
    <row r="670">
      <c r="A670">
        <f>INDEX(resultados!$A$2:$ZZ$1389, 664, MATCH($B$1, resultados!$A$1:$ZZ$1, 0))</f>
        <v/>
      </c>
      <c r="B670">
        <f>INDEX(resultados!$A$2:$ZZ$1389, 664, MATCH($B$2, resultados!$A$1:$ZZ$1, 0))</f>
        <v/>
      </c>
      <c r="C670">
        <f>INDEX(resultados!$A$2:$ZZ$1389, 664, MATCH($B$3, resultados!$A$1:$ZZ$1, 0))</f>
        <v/>
      </c>
    </row>
    <row r="671">
      <c r="A671">
        <f>INDEX(resultados!$A$2:$ZZ$1389, 665, MATCH($B$1, resultados!$A$1:$ZZ$1, 0))</f>
        <v/>
      </c>
      <c r="B671">
        <f>INDEX(resultados!$A$2:$ZZ$1389, 665, MATCH($B$2, resultados!$A$1:$ZZ$1, 0))</f>
        <v/>
      </c>
      <c r="C671">
        <f>INDEX(resultados!$A$2:$ZZ$1389, 665, MATCH($B$3, resultados!$A$1:$ZZ$1, 0))</f>
        <v/>
      </c>
    </row>
    <row r="672">
      <c r="A672">
        <f>INDEX(resultados!$A$2:$ZZ$1389, 666, MATCH($B$1, resultados!$A$1:$ZZ$1, 0))</f>
        <v/>
      </c>
      <c r="B672">
        <f>INDEX(resultados!$A$2:$ZZ$1389, 666, MATCH($B$2, resultados!$A$1:$ZZ$1, 0))</f>
        <v/>
      </c>
      <c r="C672">
        <f>INDEX(resultados!$A$2:$ZZ$1389, 666, MATCH($B$3, resultados!$A$1:$ZZ$1, 0))</f>
        <v/>
      </c>
    </row>
    <row r="673">
      <c r="A673">
        <f>INDEX(resultados!$A$2:$ZZ$1389, 667, MATCH($B$1, resultados!$A$1:$ZZ$1, 0))</f>
        <v/>
      </c>
      <c r="B673">
        <f>INDEX(resultados!$A$2:$ZZ$1389, 667, MATCH($B$2, resultados!$A$1:$ZZ$1, 0))</f>
        <v/>
      </c>
      <c r="C673">
        <f>INDEX(resultados!$A$2:$ZZ$1389, 667, MATCH($B$3, resultados!$A$1:$ZZ$1, 0))</f>
        <v/>
      </c>
    </row>
    <row r="674">
      <c r="A674">
        <f>INDEX(resultados!$A$2:$ZZ$1389, 668, MATCH($B$1, resultados!$A$1:$ZZ$1, 0))</f>
        <v/>
      </c>
      <c r="B674">
        <f>INDEX(resultados!$A$2:$ZZ$1389, 668, MATCH($B$2, resultados!$A$1:$ZZ$1, 0))</f>
        <v/>
      </c>
      <c r="C674">
        <f>INDEX(resultados!$A$2:$ZZ$1389, 668, MATCH($B$3, resultados!$A$1:$ZZ$1, 0))</f>
        <v/>
      </c>
    </row>
    <row r="675">
      <c r="A675">
        <f>INDEX(resultados!$A$2:$ZZ$1389, 669, MATCH($B$1, resultados!$A$1:$ZZ$1, 0))</f>
        <v/>
      </c>
      <c r="B675">
        <f>INDEX(resultados!$A$2:$ZZ$1389, 669, MATCH($B$2, resultados!$A$1:$ZZ$1, 0))</f>
        <v/>
      </c>
      <c r="C675">
        <f>INDEX(resultados!$A$2:$ZZ$1389, 669, MATCH($B$3, resultados!$A$1:$ZZ$1, 0))</f>
        <v/>
      </c>
    </row>
    <row r="676">
      <c r="A676">
        <f>INDEX(resultados!$A$2:$ZZ$1389, 670, MATCH($B$1, resultados!$A$1:$ZZ$1, 0))</f>
        <v/>
      </c>
      <c r="B676">
        <f>INDEX(resultados!$A$2:$ZZ$1389, 670, MATCH($B$2, resultados!$A$1:$ZZ$1, 0))</f>
        <v/>
      </c>
      <c r="C676">
        <f>INDEX(resultados!$A$2:$ZZ$1389, 670, MATCH($B$3, resultados!$A$1:$ZZ$1, 0))</f>
        <v/>
      </c>
    </row>
    <row r="677">
      <c r="A677">
        <f>INDEX(resultados!$A$2:$ZZ$1389, 671, MATCH($B$1, resultados!$A$1:$ZZ$1, 0))</f>
        <v/>
      </c>
      <c r="B677">
        <f>INDEX(resultados!$A$2:$ZZ$1389, 671, MATCH($B$2, resultados!$A$1:$ZZ$1, 0))</f>
        <v/>
      </c>
      <c r="C677">
        <f>INDEX(resultados!$A$2:$ZZ$1389, 671, MATCH($B$3, resultados!$A$1:$ZZ$1, 0))</f>
        <v/>
      </c>
    </row>
    <row r="678">
      <c r="A678">
        <f>INDEX(resultados!$A$2:$ZZ$1389, 672, MATCH($B$1, resultados!$A$1:$ZZ$1, 0))</f>
        <v/>
      </c>
      <c r="B678">
        <f>INDEX(resultados!$A$2:$ZZ$1389, 672, MATCH($B$2, resultados!$A$1:$ZZ$1, 0))</f>
        <v/>
      </c>
      <c r="C678">
        <f>INDEX(resultados!$A$2:$ZZ$1389, 672, MATCH($B$3, resultados!$A$1:$ZZ$1, 0))</f>
        <v/>
      </c>
    </row>
    <row r="679">
      <c r="A679">
        <f>INDEX(resultados!$A$2:$ZZ$1389, 673, MATCH($B$1, resultados!$A$1:$ZZ$1, 0))</f>
        <v/>
      </c>
      <c r="B679">
        <f>INDEX(resultados!$A$2:$ZZ$1389, 673, MATCH($B$2, resultados!$A$1:$ZZ$1, 0))</f>
        <v/>
      </c>
      <c r="C679">
        <f>INDEX(resultados!$A$2:$ZZ$1389, 673, MATCH($B$3, resultados!$A$1:$ZZ$1, 0))</f>
        <v/>
      </c>
    </row>
    <row r="680">
      <c r="A680">
        <f>INDEX(resultados!$A$2:$ZZ$1389, 674, MATCH($B$1, resultados!$A$1:$ZZ$1, 0))</f>
        <v/>
      </c>
      <c r="B680">
        <f>INDEX(resultados!$A$2:$ZZ$1389, 674, MATCH($B$2, resultados!$A$1:$ZZ$1, 0))</f>
        <v/>
      </c>
      <c r="C680">
        <f>INDEX(resultados!$A$2:$ZZ$1389, 674, MATCH($B$3, resultados!$A$1:$ZZ$1, 0))</f>
        <v/>
      </c>
    </row>
    <row r="681">
      <c r="A681">
        <f>INDEX(resultados!$A$2:$ZZ$1389, 675, MATCH($B$1, resultados!$A$1:$ZZ$1, 0))</f>
        <v/>
      </c>
      <c r="B681">
        <f>INDEX(resultados!$A$2:$ZZ$1389, 675, MATCH($B$2, resultados!$A$1:$ZZ$1, 0))</f>
        <v/>
      </c>
      <c r="C681">
        <f>INDEX(resultados!$A$2:$ZZ$1389, 675, MATCH($B$3, resultados!$A$1:$ZZ$1, 0))</f>
        <v/>
      </c>
    </row>
    <row r="682">
      <c r="A682">
        <f>INDEX(resultados!$A$2:$ZZ$1389, 676, MATCH($B$1, resultados!$A$1:$ZZ$1, 0))</f>
        <v/>
      </c>
      <c r="B682">
        <f>INDEX(resultados!$A$2:$ZZ$1389, 676, MATCH($B$2, resultados!$A$1:$ZZ$1, 0))</f>
        <v/>
      </c>
      <c r="C682">
        <f>INDEX(resultados!$A$2:$ZZ$1389, 676, MATCH($B$3, resultados!$A$1:$ZZ$1, 0))</f>
        <v/>
      </c>
    </row>
    <row r="683">
      <c r="A683">
        <f>INDEX(resultados!$A$2:$ZZ$1389, 677, MATCH($B$1, resultados!$A$1:$ZZ$1, 0))</f>
        <v/>
      </c>
      <c r="B683">
        <f>INDEX(resultados!$A$2:$ZZ$1389, 677, MATCH($B$2, resultados!$A$1:$ZZ$1, 0))</f>
        <v/>
      </c>
      <c r="C683">
        <f>INDEX(resultados!$A$2:$ZZ$1389, 677, MATCH($B$3, resultados!$A$1:$ZZ$1, 0))</f>
        <v/>
      </c>
    </row>
    <row r="684">
      <c r="A684">
        <f>INDEX(resultados!$A$2:$ZZ$1389, 678, MATCH($B$1, resultados!$A$1:$ZZ$1, 0))</f>
        <v/>
      </c>
      <c r="B684">
        <f>INDEX(resultados!$A$2:$ZZ$1389, 678, MATCH($B$2, resultados!$A$1:$ZZ$1, 0))</f>
        <v/>
      </c>
      <c r="C684">
        <f>INDEX(resultados!$A$2:$ZZ$1389, 678, MATCH($B$3, resultados!$A$1:$ZZ$1, 0))</f>
        <v/>
      </c>
    </row>
    <row r="685">
      <c r="A685">
        <f>INDEX(resultados!$A$2:$ZZ$1389, 679, MATCH($B$1, resultados!$A$1:$ZZ$1, 0))</f>
        <v/>
      </c>
      <c r="B685">
        <f>INDEX(resultados!$A$2:$ZZ$1389, 679, MATCH($B$2, resultados!$A$1:$ZZ$1, 0))</f>
        <v/>
      </c>
      <c r="C685">
        <f>INDEX(resultados!$A$2:$ZZ$1389, 679, MATCH($B$3, resultados!$A$1:$ZZ$1, 0))</f>
        <v/>
      </c>
    </row>
    <row r="686">
      <c r="A686">
        <f>INDEX(resultados!$A$2:$ZZ$1389, 680, MATCH($B$1, resultados!$A$1:$ZZ$1, 0))</f>
        <v/>
      </c>
      <c r="B686">
        <f>INDEX(resultados!$A$2:$ZZ$1389, 680, MATCH($B$2, resultados!$A$1:$ZZ$1, 0))</f>
        <v/>
      </c>
      <c r="C686">
        <f>INDEX(resultados!$A$2:$ZZ$1389, 680, MATCH($B$3, resultados!$A$1:$ZZ$1, 0))</f>
        <v/>
      </c>
    </row>
    <row r="687">
      <c r="A687">
        <f>INDEX(resultados!$A$2:$ZZ$1389, 681, MATCH($B$1, resultados!$A$1:$ZZ$1, 0))</f>
        <v/>
      </c>
      <c r="B687">
        <f>INDEX(resultados!$A$2:$ZZ$1389, 681, MATCH($B$2, resultados!$A$1:$ZZ$1, 0))</f>
        <v/>
      </c>
      <c r="C687">
        <f>INDEX(resultados!$A$2:$ZZ$1389, 681, MATCH($B$3, resultados!$A$1:$ZZ$1, 0))</f>
        <v/>
      </c>
    </row>
    <row r="688">
      <c r="A688">
        <f>INDEX(resultados!$A$2:$ZZ$1389, 682, MATCH($B$1, resultados!$A$1:$ZZ$1, 0))</f>
        <v/>
      </c>
      <c r="B688">
        <f>INDEX(resultados!$A$2:$ZZ$1389, 682, MATCH($B$2, resultados!$A$1:$ZZ$1, 0))</f>
        <v/>
      </c>
      <c r="C688">
        <f>INDEX(resultados!$A$2:$ZZ$1389, 682, MATCH($B$3, resultados!$A$1:$ZZ$1, 0))</f>
        <v/>
      </c>
    </row>
    <row r="689">
      <c r="A689">
        <f>INDEX(resultados!$A$2:$ZZ$1389, 683, MATCH($B$1, resultados!$A$1:$ZZ$1, 0))</f>
        <v/>
      </c>
      <c r="B689">
        <f>INDEX(resultados!$A$2:$ZZ$1389, 683, MATCH($B$2, resultados!$A$1:$ZZ$1, 0))</f>
        <v/>
      </c>
      <c r="C689">
        <f>INDEX(resultados!$A$2:$ZZ$1389, 683, MATCH($B$3, resultados!$A$1:$ZZ$1, 0))</f>
        <v/>
      </c>
    </row>
    <row r="690">
      <c r="A690">
        <f>INDEX(resultados!$A$2:$ZZ$1389, 684, MATCH($B$1, resultados!$A$1:$ZZ$1, 0))</f>
        <v/>
      </c>
      <c r="B690">
        <f>INDEX(resultados!$A$2:$ZZ$1389, 684, MATCH($B$2, resultados!$A$1:$ZZ$1, 0))</f>
        <v/>
      </c>
      <c r="C690">
        <f>INDEX(resultados!$A$2:$ZZ$1389, 684, MATCH($B$3, resultados!$A$1:$ZZ$1, 0))</f>
        <v/>
      </c>
    </row>
    <row r="691">
      <c r="A691">
        <f>INDEX(resultados!$A$2:$ZZ$1389, 685, MATCH($B$1, resultados!$A$1:$ZZ$1, 0))</f>
        <v/>
      </c>
      <c r="B691">
        <f>INDEX(resultados!$A$2:$ZZ$1389, 685, MATCH($B$2, resultados!$A$1:$ZZ$1, 0))</f>
        <v/>
      </c>
      <c r="C691">
        <f>INDEX(resultados!$A$2:$ZZ$1389, 685, MATCH($B$3, resultados!$A$1:$ZZ$1, 0))</f>
        <v/>
      </c>
    </row>
    <row r="692">
      <c r="A692">
        <f>INDEX(resultados!$A$2:$ZZ$1389, 686, MATCH($B$1, resultados!$A$1:$ZZ$1, 0))</f>
        <v/>
      </c>
      <c r="B692">
        <f>INDEX(resultados!$A$2:$ZZ$1389, 686, MATCH($B$2, resultados!$A$1:$ZZ$1, 0))</f>
        <v/>
      </c>
      <c r="C692">
        <f>INDEX(resultados!$A$2:$ZZ$1389, 686, MATCH($B$3, resultados!$A$1:$ZZ$1, 0))</f>
        <v/>
      </c>
    </row>
    <row r="693">
      <c r="A693">
        <f>INDEX(resultados!$A$2:$ZZ$1389, 687, MATCH($B$1, resultados!$A$1:$ZZ$1, 0))</f>
        <v/>
      </c>
      <c r="B693">
        <f>INDEX(resultados!$A$2:$ZZ$1389, 687, MATCH($B$2, resultados!$A$1:$ZZ$1, 0))</f>
        <v/>
      </c>
      <c r="C693">
        <f>INDEX(resultados!$A$2:$ZZ$1389, 687, MATCH($B$3, resultados!$A$1:$ZZ$1, 0))</f>
        <v/>
      </c>
    </row>
    <row r="694">
      <c r="A694">
        <f>INDEX(resultados!$A$2:$ZZ$1389, 688, MATCH($B$1, resultados!$A$1:$ZZ$1, 0))</f>
        <v/>
      </c>
      <c r="B694">
        <f>INDEX(resultados!$A$2:$ZZ$1389, 688, MATCH($B$2, resultados!$A$1:$ZZ$1, 0))</f>
        <v/>
      </c>
      <c r="C694">
        <f>INDEX(resultados!$A$2:$ZZ$1389, 688, MATCH($B$3, resultados!$A$1:$ZZ$1, 0))</f>
        <v/>
      </c>
    </row>
    <row r="695">
      <c r="A695">
        <f>INDEX(resultados!$A$2:$ZZ$1389, 689, MATCH($B$1, resultados!$A$1:$ZZ$1, 0))</f>
        <v/>
      </c>
      <c r="B695">
        <f>INDEX(resultados!$A$2:$ZZ$1389, 689, MATCH($B$2, resultados!$A$1:$ZZ$1, 0))</f>
        <v/>
      </c>
      <c r="C695">
        <f>INDEX(resultados!$A$2:$ZZ$1389, 689, MATCH($B$3, resultados!$A$1:$ZZ$1, 0))</f>
        <v/>
      </c>
    </row>
    <row r="696">
      <c r="A696">
        <f>INDEX(resultados!$A$2:$ZZ$1389, 690, MATCH($B$1, resultados!$A$1:$ZZ$1, 0))</f>
        <v/>
      </c>
      <c r="B696">
        <f>INDEX(resultados!$A$2:$ZZ$1389, 690, MATCH($B$2, resultados!$A$1:$ZZ$1, 0))</f>
        <v/>
      </c>
      <c r="C696">
        <f>INDEX(resultados!$A$2:$ZZ$1389, 690, MATCH($B$3, resultados!$A$1:$ZZ$1, 0))</f>
        <v/>
      </c>
    </row>
    <row r="697">
      <c r="A697">
        <f>INDEX(resultados!$A$2:$ZZ$1389, 691, MATCH($B$1, resultados!$A$1:$ZZ$1, 0))</f>
        <v/>
      </c>
      <c r="B697">
        <f>INDEX(resultados!$A$2:$ZZ$1389, 691, MATCH($B$2, resultados!$A$1:$ZZ$1, 0))</f>
        <v/>
      </c>
      <c r="C697">
        <f>INDEX(resultados!$A$2:$ZZ$1389, 691, MATCH($B$3, resultados!$A$1:$ZZ$1, 0))</f>
        <v/>
      </c>
    </row>
    <row r="698">
      <c r="A698">
        <f>INDEX(resultados!$A$2:$ZZ$1389, 692, MATCH($B$1, resultados!$A$1:$ZZ$1, 0))</f>
        <v/>
      </c>
      <c r="B698">
        <f>INDEX(resultados!$A$2:$ZZ$1389, 692, MATCH($B$2, resultados!$A$1:$ZZ$1, 0))</f>
        <v/>
      </c>
      <c r="C698">
        <f>INDEX(resultados!$A$2:$ZZ$1389, 692, MATCH($B$3, resultados!$A$1:$ZZ$1, 0))</f>
        <v/>
      </c>
    </row>
    <row r="699">
      <c r="A699">
        <f>INDEX(resultados!$A$2:$ZZ$1389, 693, MATCH($B$1, resultados!$A$1:$ZZ$1, 0))</f>
        <v/>
      </c>
      <c r="B699">
        <f>INDEX(resultados!$A$2:$ZZ$1389, 693, MATCH($B$2, resultados!$A$1:$ZZ$1, 0))</f>
        <v/>
      </c>
      <c r="C699">
        <f>INDEX(resultados!$A$2:$ZZ$1389, 693, MATCH($B$3, resultados!$A$1:$ZZ$1, 0))</f>
        <v/>
      </c>
    </row>
    <row r="700">
      <c r="A700">
        <f>INDEX(resultados!$A$2:$ZZ$1389, 694, MATCH($B$1, resultados!$A$1:$ZZ$1, 0))</f>
        <v/>
      </c>
      <c r="B700">
        <f>INDEX(resultados!$A$2:$ZZ$1389, 694, MATCH($B$2, resultados!$A$1:$ZZ$1, 0))</f>
        <v/>
      </c>
      <c r="C700">
        <f>INDEX(resultados!$A$2:$ZZ$1389, 694, MATCH($B$3, resultados!$A$1:$ZZ$1, 0))</f>
        <v/>
      </c>
    </row>
    <row r="701">
      <c r="A701">
        <f>INDEX(resultados!$A$2:$ZZ$1389, 695, MATCH($B$1, resultados!$A$1:$ZZ$1, 0))</f>
        <v/>
      </c>
      <c r="B701">
        <f>INDEX(resultados!$A$2:$ZZ$1389, 695, MATCH($B$2, resultados!$A$1:$ZZ$1, 0))</f>
        <v/>
      </c>
      <c r="C701">
        <f>INDEX(resultados!$A$2:$ZZ$1389, 695, MATCH($B$3, resultados!$A$1:$ZZ$1, 0))</f>
        <v/>
      </c>
    </row>
    <row r="702">
      <c r="A702">
        <f>INDEX(resultados!$A$2:$ZZ$1389, 696, MATCH($B$1, resultados!$A$1:$ZZ$1, 0))</f>
        <v/>
      </c>
      <c r="B702">
        <f>INDEX(resultados!$A$2:$ZZ$1389, 696, MATCH($B$2, resultados!$A$1:$ZZ$1, 0))</f>
        <v/>
      </c>
      <c r="C702">
        <f>INDEX(resultados!$A$2:$ZZ$1389, 696, MATCH($B$3, resultados!$A$1:$ZZ$1, 0))</f>
        <v/>
      </c>
    </row>
    <row r="703">
      <c r="A703">
        <f>INDEX(resultados!$A$2:$ZZ$1389, 697, MATCH($B$1, resultados!$A$1:$ZZ$1, 0))</f>
        <v/>
      </c>
      <c r="B703">
        <f>INDEX(resultados!$A$2:$ZZ$1389, 697, MATCH($B$2, resultados!$A$1:$ZZ$1, 0))</f>
        <v/>
      </c>
      <c r="C703">
        <f>INDEX(resultados!$A$2:$ZZ$1389, 697, MATCH($B$3, resultados!$A$1:$ZZ$1, 0))</f>
        <v/>
      </c>
    </row>
    <row r="704">
      <c r="A704">
        <f>INDEX(resultados!$A$2:$ZZ$1389, 698, MATCH($B$1, resultados!$A$1:$ZZ$1, 0))</f>
        <v/>
      </c>
      <c r="B704">
        <f>INDEX(resultados!$A$2:$ZZ$1389, 698, MATCH($B$2, resultados!$A$1:$ZZ$1, 0))</f>
        <v/>
      </c>
      <c r="C704">
        <f>INDEX(resultados!$A$2:$ZZ$1389, 698, MATCH($B$3, resultados!$A$1:$ZZ$1, 0))</f>
        <v/>
      </c>
    </row>
    <row r="705">
      <c r="A705">
        <f>INDEX(resultados!$A$2:$ZZ$1389, 699, MATCH($B$1, resultados!$A$1:$ZZ$1, 0))</f>
        <v/>
      </c>
      <c r="B705">
        <f>INDEX(resultados!$A$2:$ZZ$1389, 699, MATCH($B$2, resultados!$A$1:$ZZ$1, 0))</f>
        <v/>
      </c>
      <c r="C705">
        <f>INDEX(resultados!$A$2:$ZZ$1389, 699, MATCH($B$3, resultados!$A$1:$ZZ$1, 0))</f>
        <v/>
      </c>
    </row>
    <row r="706">
      <c r="A706">
        <f>INDEX(resultados!$A$2:$ZZ$1389, 700, MATCH($B$1, resultados!$A$1:$ZZ$1, 0))</f>
        <v/>
      </c>
      <c r="B706">
        <f>INDEX(resultados!$A$2:$ZZ$1389, 700, MATCH($B$2, resultados!$A$1:$ZZ$1, 0))</f>
        <v/>
      </c>
      <c r="C706">
        <f>INDEX(resultados!$A$2:$ZZ$1389, 700, MATCH($B$3, resultados!$A$1:$ZZ$1, 0))</f>
        <v/>
      </c>
    </row>
    <row r="707">
      <c r="A707">
        <f>INDEX(resultados!$A$2:$ZZ$1389, 701, MATCH($B$1, resultados!$A$1:$ZZ$1, 0))</f>
        <v/>
      </c>
      <c r="B707">
        <f>INDEX(resultados!$A$2:$ZZ$1389, 701, MATCH($B$2, resultados!$A$1:$ZZ$1, 0))</f>
        <v/>
      </c>
      <c r="C707">
        <f>INDEX(resultados!$A$2:$ZZ$1389, 701, MATCH($B$3, resultados!$A$1:$ZZ$1, 0))</f>
        <v/>
      </c>
    </row>
    <row r="708">
      <c r="A708">
        <f>INDEX(resultados!$A$2:$ZZ$1389, 702, MATCH($B$1, resultados!$A$1:$ZZ$1, 0))</f>
        <v/>
      </c>
      <c r="B708">
        <f>INDEX(resultados!$A$2:$ZZ$1389, 702, MATCH($B$2, resultados!$A$1:$ZZ$1, 0))</f>
        <v/>
      </c>
      <c r="C708">
        <f>INDEX(resultados!$A$2:$ZZ$1389, 702, MATCH($B$3, resultados!$A$1:$ZZ$1, 0))</f>
        <v/>
      </c>
    </row>
    <row r="709">
      <c r="A709">
        <f>INDEX(resultados!$A$2:$ZZ$1389, 703, MATCH($B$1, resultados!$A$1:$ZZ$1, 0))</f>
        <v/>
      </c>
      <c r="B709">
        <f>INDEX(resultados!$A$2:$ZZ$1389, 703, MATCH($B$2, resultados!$A$1:$ZZ$1, 0))</f>
        <v/>
      </c>
      <c r="C709">
        <f>INDEX(resultados!$A$2:$ZZ$1389, 703, MATCH($B$3, resultados!$A$1:$ZZ$1, 0))</f>
        <v/>
      </c>
    </row>
    <row r="710">
      <c r="A710">
        <f>INDEX(resultados!$A$2:$ZZ$1389, 704, MATCH($B$1, resultados!$A$1:$ZZ$1, 0))</f>
        <v/>
      </c>
      <c r="B710">
        <f>INDEX(resultados!$A$2:$ZZ$1389, 704, MATCH($B$2, resultados!$A$1:$ZZ$1, 0))</f>
        <v/>
      </c>
      <c r="C710">
        <f>INDEX(resultados!$A$2:$ZZ$1389, 704, MATCH($B$3, resultados!$A$1:$ZZ$1, 0))</f>
        <v/>
      </c>
    </row>
    <row r="711">
      <c r="A711">
        <f>INDEX(resultados!$A$2:$ZZ$1389, 705, MATCH($B$1, resultados!$A$1:$ZZ$1, 0))</f>
        <v/>
      </c>
      <c r="B711">
        <f>INDEX(resultados!$A$2:$ZZ$1389, 705, MATCH($B$2, resultados!$A$1:$ZZ$1, 0))</f>
        <v/>
      </c>
      <c r="C711">
        <f>INDEX(resultados!$A$2:$ZZ$1389, 705, MATCH($B$3, resultados!$A$1:$ZZ$1, 0))</f>
        <v/>
      </c>
    </row>
    <row r="712">
      <c r="A712">
        <f>INDEX(resultados!$A$2:$ZZ$1389, 706, MATCH($B$1, resultados!$A$1:$ZZ$1, 0))</f>
        <v/>
      </c>
      <c r="B712">
        <f>INDEX(resultados!$A$2:$ZZ$1389, 706, MATCH($B$2, resultados!$A$1:$ZZ$1, 0))</f>
        <v/>
      </c>
      <c r="C712">
        <f>INDEX(resultados!$A$2:$ZZ$1389, 706, MATCH($B$3, resultados!$A$1:$ZZ$1, 0))</f>
        <v/>
      </c>
    </row>
    <row r="713">
      <c r="A713">
        <f>INDEX(resultados!$A$2:$ZZ$1389, 707, MATCH($B$1, resultados!$A$1:$ZZ$1, 0))</f>
        <v/>
      </c>
      <c r="B713">
        <f>INDEX(resultados!$A$2:$ZZ$1389, 707, MATCH($B$2, resultados!$A$1:$ZZ$1, 0))</f>
        <v/>
      </c>
      <c r="C713">
        <f>INDEX(resultados!$A$2:$ZZ$1389, 707, MATCH($B$3, resultados!$A$1:$ZZ$1, 0))</f>
        <v/>
      </c>
    </row>
    <row r="714">
      <c r="A714">
        <f>INDEX(resultados!$A$2:$ZZ$1389, 708, MATCH($B$1, resultados!$A$1:$ZZ$1, 0))</f>
        <v/>
      </c>
      <c r="B714">
        <f>INDEX(resultados!$A$2:$ZZ$1389, 708, MATCH($B$2, resultados!$A$1:$ZZ$1, 0))</f>
        <v/>
      </c>
      <c r="C714">
        <f>INDEX(resultados!$A$2:$ZZ$1389, 708, MATCH($B$3, resultados!$A$1:$ZZ$1, 0))</f>
        <v/>
      </c>
    </row>
    <row r="715">
      <c r="A715">
        <f>INDEX(resultados!$A$2:$ZZ$1389, 709, MATCH($B$1, resultados!$A$1:$ZZ$1, 0))</f>
        <v/>
      </c>
      <c r="B715">
        <f>INDEX(resultados!$A$2:$ZZ$1389, 709, MATCH($B$2, resultados!$A$1:$ZZ$1, 0))</f>
        <v/>
      </c>
      <c r="C715">
        <f>INDEX(resultados!$A$2:$ZZ$1389, 709, MATCH($B$3, resultados!$A$1:$ZZ$1, 0))</f>
        <v/>
      </c>
    </row>
    <row r="716">
      <c r="A716">
        <f>INDEX(resultados!$A$2:$ZZ$1389, 710, MATCH($B$1, resultados!$A$1:$ZZ$1, 0))</f>
        <v/>
      </c>
      <c r="B716">
        <f>INDEX(resultados!$A$2:$ZZ$1389, 710, MATCH($B$2, resultados!$A$1:$ZZ$1, 0))</f>
        <v/>
      </c>
      <c r="C716">
        <f>INDEX(resultados!$A$2:$ZZ$1389, 710, MATCH($B$3, resultados!$A$1:$ZZ$1, 0))</f>
        <v/>
      </c>
    </row>
    <row r="717">
      <c r="A717">
        <f>INDEX(resultados!$A$2:$ZZ$1389, 711, MATCH($B$1, resultados!$A$1:$ZZ$1, 0))</f>
        <v/>
      </c>
      <c r="B717">
        <f>INDEX(resultados!$A$2:$ZZ$1389, 711, MATCH($B$2, resultados!$A$1:$ZZ$1, 0))</f>
        <v/>
      </c>
      <c r="C717">
        <f>INDEX(resultados!$A$2:$ZZ$1389, 711, MATCH($B$3, resultados!$A$1:$ZZ$1, 0))</f>
        <v/>
      </c>
    </row>
    <row r="718">
      <c r="A718">
        <f>INDEX(resultados!$A$2:$ZZ$1389, 712, MATCH($B$1, resultados!$A$1:$ZZ$1, 0))</f>
        <v/>
      </c>
      <c r="B718">
        <f>INDEX(resultados!$A$2:$ZZ$1389, 712, MATCH($B$2, resultados!$A$1:$ZZ$1, 0))</f>
        <v/>
      </c>
      <c r="C718">
        <f>INDEX(resultados!$A$2:$ZZ$1389, 712, MATCH($B$3, resultados!$A$1:$ZZ$1, 0))</f>
        <v/>
      </c>
    </row>
    <row r="719">
      <c r="A719">
        <f>INDEX(resultados!$A$2:$ZZ$1389, 713, MATCH($B$1, resultados!$A$1:$ZZ$1, 0))</f>
        <v/>
      </c>
      <c r="B719">
        <f>INDEX(resultados!$A$2:$ZZ$1389, 713, MATCH($B$2, resultados!$A$1:$ZZ$1, 0))</f>
        <v/>
      </c>
      <c r="C719">
        <f>INDEX(resultados!$A$2:$ZZ$1389, 713, MATCH($B$3, resultados!$A$1:$ZZ$1, 0))</f>
        <v/>
      </c>
    </row>
    <row r="720">
      <c r="A720">
        <f>INDEX(resultados!$A$2:$ZZ$1389, 714, MATCH($B$1, resultados!$A$1:$ZZ$1, 0))</f>
        <v/>
      </c>
      <c r="B720">
        <f>INDEX(resultados!$A$2:$ZZ$1389, 714, MATCH($B$2, resultados!$A$1:$ZZ$1, 0))</f>
        <v/>
      </c>
      <c r="C720">
        <f>INDEX(resultados!$A$2:$ZZ$1389, 714, MATCH($B$3, resultados!$A$1:$ZZ$1, 0))</f>
        <v/>
      </c>
    </row>
    <row r="721">
      <c r="A721">
        <f>INDEX(resultados!$A$2:$ZZ$1389, 715, MATCH($B$1, resultados!$A$1:$ZZ$1, 0))</f>
        <v/>
      </c>
      <c r="B721">
        <f>INDEX(resultados!$A$2:$ZZ$1389, 715, MATCH($B$2, resultados!$A$1:$ZZ$1, 0))</f>
        <v/>
      </c>
      <c r="C721">
        <f>INDEX(resultados!$A$2:$ZZ$1389, 715, MATCH($B$3, resultados!$A$1:$ZZ$1, 0))</f>
        <v/>
      </c>
    </row>
    <row r="722">
      <c r="A722">
        <f>INDEX(resultados!$A$2:$ZZ$1389, 716, MATCH($B$1, resultados!$A$1:$ZZ$1, 0))</f>
        <v/>
      </c>
      <c r="B722">
        <f>INDEX(resultados!$A$2:$ZZ$1389, 716, MATCH($B$2, resultados!$A$1:$ZZ$1, 0))</f>
        <v/>
      </c>
      <c r="C722">
        <f>INDEX(resultados!$A$2:$ZZ$1389, 716, MATCH($B$3, resultados!$A$1:$ZZ$1, 0))</f>
        <v/>
      </c>
    </row>
    <row r="723">
      <c r="A723">
        <f>INDEX(resultados!$A$2:$ZZ$1389, 717, MATCH($B$1, resultados!$A$1:$ZZ$1, 0))</f>
        <v/>
      </c>
      <c r="B723">
        <f>INDEX(resultados!$A$2:$ZZ$1389, 717, MATCH($B$2, resultados!$A$1:$ZZ$1, 0))</f>
        <v/>
      </c>
      <c r="C723">
        <f>INDEX(resultados!$A$2:$ZZ$1389, 717, MATCH($B$3, resultados!$A$1:$ZZ$1, 0))</f>
        <v/>
      </c>
    </row>
    <row r="724">
      <c r="A724">
        <f>INDEX(resultados!$A$2:$ZZ$1389, 718, MATCH($B$1, resultados!$A$1:$ZZ$1, 0))</f>
        <v/>
      </c>
      <c r="B724">
        <f>INDEX(resultados!$A$2:$ZZ$1389, 718, MATCH($B$2, resultados!$A$1:$ZZ$1, 0))</f>
        <v/>
      </c>
      <c r="C724">
        <f>INDEX(resultados!$A$2:$ZZ$1389, 718, MATCH($B$3, resultados!$A$1:$ZZ$1, 0))</f>
        <v/>
      </c>
    </row>
    <row r="725">
      <c r="A725">
        <f>INDEX(resultados!$A$2:$ZZ$1389, 719, MATCH($B$1, resultados!$A$1:$ZZ$1, 0))</f>
        <v/>
      </c>
      <c r="B725">
        <f>INDEX(resultados!$A$2:$ZZ$1389, 719, MATCH($B$2, resultados!$A$1:$ZZ$1, 0))</f>
        <v/>
      </c>
      <c r="C725">
        <f>INDEX(resultados!$A$2:$ZZ$1389, 719, MATCH($B$3, resultados!$A$1:$ZZ$1, 0))</f>
        <v/>
      </c>
    </row>
    <row r="726">
      <c r="A726">
        <f>INDEX(resultados!$A$2:$ZZ$1389, 720, MATCH($B$1, resultados!$A$1:$ZZ$1, 0))</f>
        <v/>
      </c>
      <c r="B726">
        <f>INDEX(resultados!$A$2:$ZZ$1389, 720, MATCH($B$2, resultados!$A$1:$ZZ$1, 0))</f>
        <v/>
      </c>
      <c r="C726">
        <f>INDEX(resultados!$A$2:$ZZ$1389, 720, MATCH($B$3, resultados!$A$1:$ZZ$1, 0))</f>
        <v/>
      </c>
    </row>
    <row r="727">
      <c r="A727">
        <f>INDEX(resultados!$A$2:$ZZ$1389, 721, MATCH($B$1, resultados!$A$1:$ZZ$1, 0))</f>
        <v/>
      </c>
      <c r="B727">
        <f>INDEX(resultados!$A$2:$ZZ$1389, 721, MATCH($B$2, resultados!$A$1:$ZZ$1, 0))</f>
        <v/>
      </c>
      <c r="C727">
        <f>INDEX(resultados!$A$2:$ZZ$1389, 721, MATCH($B$3, resultados!$A$1:$ZZ$1, 0))</f>
        <v/>
      </c>
    </row>
    <row r="728">
      <c r="A728">
        <f>INDEX(resultados!$A$2:$ZZ$1389, 722, MATCH($B$1, resultados!$A$1:$ZZ$1, 0))</f>
        <v/>
      </c>
      <c r="B728">
        <f>INDEX(resultados!$A$2:$ZZ$1389, 722, MATCH($B$2, resultados!$A$1:$ZZ$1, 0))</f>
        <v/>
      </c>
      <c r="C728">
        <f>INDEX(resultados!$A$2:$ZZ$1389, 722, MATCH($B$3, resultados!$A$1:$ZZ$1, 0))</f>
        <v/>
      </c>
    </row>
    <row r="729">
      <c r="A729">
        <f>INDEX(resultados!$A$2:$ZZ$1389, 723, MATCH($B$1, resultados!$A$1:$ZZ$1, 0))</f>
        <v/>
      </c>
      <c r="B729">
        <f>INDEX(resultados!$A$2:$ZZ$1389, 723, MATCH($B$2, resultados!$A$1:$ZZ$1, 0))</f>
        <v/>
      </c>
      <c r="C729">
        <f>INDEX(resultados!$A$2:$ZZ$1389, 723, MATCH($B$3, resultados!$A$1:$ZZ$1, 0))</f>
        <v/>
      </c>
    </row>
    <row r="730">
      <c r="A730">
        <f>INDEX(resultados!$A$2:$ZZ$1389, 724, MATCH($B$1, resultados!$A$1:$ZZ$1, 0))</f>
        <v/>
      </c>
      <c r="B730">
        <f>INDEX(resultados!$A$2:$ZZ$1389, 724, MATCH($B$2, resultados!$A$1:$ZZ$1, 0))</f>
        <v/>
      </c>
      <c r="C730">
        <f>INDEX(resultados!$A$2:$ZZ$1389, 724, MATCH($B$3, resultados!$A$1:$ZZ$1, 0))</f>
        <v/>
      </c>
    </row>
    <row r="731">
      <c r="A731">
        <f>INDEX(resultados!$A$2:$ZZ$1389, 725, MATCH($B$1, resultados!$A$1:$ZZ$1, 0))</f>
        <v/>
      </c>
      <c r="B731">
        <f>INDEX(resultados!$A$2:$ZZ$1389, 725, MATCH($B$2, resultados!$A$1:$ZZ$1, 0))</f>
        <v/>
      </c>
      <c r="C731">
        <f>INDEX(resultados!$A$2:$ZZ$1389, 725, MATCH($B$3, resultados!$A$1:$ZZ$1, 0))</f>
        <v/>
      </c>
    </row>
    <row r="732">
      <c r="A732">
        <f>INDEX(resultados!$A$2:$ZZ$1389, 726, MATCH($B$1, resultados!$A$1:$ZZ$1, 0))</f>
        <v/>
      </c>
      <c r="B732">
        <f>INDEX(resultados!$A$2:$ZZ$1389, 726, MATCH($B$2, resultados!$A$1:$ZZ$1, 0))</f>
        <v/>
      </c>
      <c r="C732">
        <f>INDEX(resultados!$A$2:$ZZ$1389, 726, MATCH($B$3, resultados!$A$1:$ZZ$1, 0))</f>
        <v/>
      </c>
    </row>
    <row r="733">
      <c r="A733">
        <f>INDEX(resultados!$A$2:$ZZ$1389, 727, MATCH($B$1, resultados!$A$1:$ZZ$1, 0))</f>
        <v/>
      </c>
      <c r="B733">
        <f>INDEX(resultados!$A$2:$ZZ$1389, 727, MATCH($B$2, resultados!$A$1:$ZZ$1, 0))</f>
        <v/>
      </c>
      <c r="C733">
        <f>INDEX(resultados!$A$2:$ZZ$1389, 727, MATCH($B$3, resultados!$A$1:$ZZ$1, 0))</f>
        <v/>
      </c>
    </row>
    <row r="734">
      <c r="A734">
        <f>INDEX(resultados!$A$2:$ZZ$1389, 728, MATCH($B$1, resultados!$A$1:$ZZ$1, 0))</f>
        <v/>
      </c>
      <c r="B734">
        <f>INDEX(resultados!$A$2:$ZZ$1389, 728, MATCH($B$2, resultados!$A$1:$ZZ$1, 0))</f>
        <v/>
      </c>
      <c r="C734">
        <f>INDEX(resultados!$A$2:$ZZ$1389, 728, MATCH($B$3, resultados!$A$1:$ZZ$1, 0))</f>
        <v/>
      </c>
    </row>
    <row r="735">
      <c r="A735">
        <f>INDEX(resultados!$A$2:$ZZ$1389, 729, MATCH($B$1, resultados!$A$1:$ZZ$1, 0))</f>
        <v/>
      </c>
      <c r="B735">
        <f>INDEX(resultados!$A$2:$ZZ$1389, 729, MATCH($B$2, resultados!$A$1:$ZZ$1, 0))</f>
        <v/>
      </c>
      <c r="C735">
        <f>INDEX(resultados!$A$2:$ZZ$1389, 729, MATCH($B$3, resultados!$A$1:$ZZ$1, 0))</f>
        <v/>
      </c>
    </row>
    <row r="736">
      <c r="A736">
        <f>INDEX(resultados!$A$2:$ZZ$1389, 730, MATCH($B$1, resultados!$A$1:$ZZ$1, 0))</f>
        <v/>
      </c>
      <c r="B736">
        <f>INDEX(resultados!$A$2:$ZZ$1389, 730, MATCH($B$2, resultados!$A$1:$ZZ$1, 0))</f>
        <v/>
      </c>
      <c r="C736">
        <f>INDEX(resultados!$A$2:$ZZ$1389, 730, MATCH($B$3, resultados!$A$1:$ZZ$1, 0))</f>
        <v/>
      </c>
    </row>
    <row r="737">
      <c r="A737">
        <f>INDEX(resultados!$A$2:$ZZ$1389, 731, MATCH($B$1, resultados!$A$1:$ZZ$1, 0))</f>
        <v/>
      </c>
      <c r="B737">
        <f>INDEX(resultados!$A$2:$ZZ$1389, 731, MATCH($B$2, resultados!$A$1:$ZZ$1, 0))</f>
        <v/>
      </c>
      <c r="C737">
        <f>INDEX(resultados!$A$2:$ZZ$1389, 731, MATCH($B$3, resultados!$A$1:$ZZ$1, 0))</f>
        <v/>
      </c>
    </row>
    <row r="738">
      <c r="A738">
        <f>INDEX(resultados!$A$2:$ZZ$1389, 732, MATCH($B$1, resultados!$A$1:$ZZ$1, 0))</f>
        <v/>
      </c>
      <c r="B738">
        <f>INDEX(resultados!$A$2:$ZZ$1389, 732, MATCH($B$2, resultados!$A$1:$ZZ$1, 0))</f>
        <v/>
      </c>
      <c r="C738">
        <f>INDEX(resultados!$A$2:$ZZ$1389, 732, MATCH($B$3, resultados!$A$1:$ZZ$1, 0))</f>
        <v/>
      </c>
    </row>
    <row r="739">
      <c r="A739">
        <f>INDEX(resultados!$A$2:$ZZ$1389, 733, MATCH($B$1, resultados!$A$1:$ZZ$1, 0))</f>
        <v/>
      </c>
      <c r="B739">
        <f>INDEX(resultados!$A$2:$ZZ$1389, 733, MATCH($B$2, resultados!$A$1:$ZZ$1, 0))</f>
        <v/>
      </c>
      <c r="C739">
        <f>INDEX(resultados!$A$2:$ZZ$1389, 733, MATCH($B$3, resultados!$A$1:$ZZ$1, 0))</f>
        <v/>
      </c>
    </row>
    <row r="740">
      <c r="A740">
        <f>INDEX(resultados!$A$2:$ZZ$1389, 734, MATCH($B$1, resultados!$A$1:$ZZ$1, 0))</f>
        <v/>
      </c>
      <c r="B740">
        <f>INDEX(resultados!$A$2:$ZZ$1389, 734, MATCH($B$2, resultados!$A$1:$ZZ$1, 0))</f>
        <v/>
      </c>
      <c r="C740">
        <f>INDEX(resultados!$A$2:$ZZ$1389, 734, MATCH($B$3, resultados!$A$1:$ZZ$1, 0))</f>
        <v/>
      </c>
    </row>
    <row r="741">
      <c r="A741">
        <f>INDEX(resultados!$A$2:$ZZ$1389, 735, MATCH($B$1, resultados!$A$1:$ZZ$1, 0))</f>
        <v/>
      </c>
      <c r="B741">
        <f>INDEX(resultados!$A$2:$ZZ$1389, 735, MATCH($B$2, resultados!$A$1:$ZZ$1, 0))</f>
        <v/>
      </c>
      <c r="C741">
        <f>INDEX(resultados!$A$2:$ZZ$1389, 735, MATCH($B$3, resultados!$A$1:$ZZ$1, 0))</f>
        <v/>
      </c>
    </row>
    <row r="742">
      <c r="A742">
        <f>INDEX(resultados!$A$2:$ZZ$1389, 736, MATCH($B$1, resultados!$A$1:$ZZ$1, 0))</f>
        <v/>
      </c>
      <c r="B742">
        <f>INDEX(resultados!$A$2:$ZZ$1389, 736, MATCH($B$2, resultados!$A$1:$ZZ$1, 0))</f>
        <v/>
      </c>
      <c r="C742">
        <f>INDEX(resultados!$A$2:$ZZ$1389, 736, MATCH($B$3, resultados!$A$1:$ZZ$1, 0))</f>
        <v/>
      </c>
    </row>
    <row r="743">
      <c r="A743">
        <f>INDEX(resultados!$A$2:$ZZ$1389, 737, MATCH($B$1, resultados!$A$1:$ZZ$1, 0))</f>
        <v/>
      </c>
      <c r="B743">
        <f>INDEX(resultados!$A$2:$ZZ$1389, 737, MATCH($B$2, resultados!$A$1:$ZZ$1, 0))</f>
        <v/>
      </c>
      <c r="C743">
        <f>INDEX(resultados!$A$2:$ZZ$1389, 737, MATCH($B$3, resultados!$A$1:$ZZ$1, 0))</f>
        <v/>
      </c>
    </row>
    <row r="744">
      <c r="A744">
        <f>INDEX(resultados!$A$2:$ZZ$1389, 738, MATCH($B$1, resultados!$A$1:$ZZ$1, 0))</f>
        <v/>
      </c>
      <c r="B744">
        <f>INDEX(resultados!$A$2:$ZZ$1389, 738, MATCH($B$2, resultados!$A$1:$ZZ$1, 0))</f>
        <v/>
      </c>
      <c r="C744">
        <f>INDEX(resultados!$A$2:$ZZ$1389, 738, MATCH($B$3, resultados!$A$1:$ZZ$1, 0))</f>
        <v/>
      </c>
    </row>
    <row r="745">
      <c r="A745">
        <f>INDEX(resultados!$A$2:$ZZ$1389, 739, MATCH($B$1, resultados!$A$1:$ZZ$1, 0))</f>
        <v/>
      </c>
      <c r="B745">
        <f>INDEX(resultados!$A$2:$ZZ$1389, 739, MATCH($B$2, resultados!$A$1:$ZZ$1, 0))</f>
        <v/>
      </c>
      <c r="C745">
        <f>INDEX(resultados!$A$2:$ZZ$1389, 739, MATCH($B$3, resultados!$A$1:$ZZ$1, 0))</f>
        <v/>
      </c>
    </row>
    <row r="746">
      <c r="A746">
        <f>INDEX(resultados!$A$2:$ZZ$1389, 740, MATCH($B$1, resultados!$A$1:$ZZ$1, 0))</f>
        <v/>
      </c>
      <c r="B746">
        <f>INDEX(resultados!$A$2:$ZZ$1389, 740, MATCH($B$2, resultados!$A$1:$ZZ$1, 0))</f>
        <v/>
      </c>
      <c r="C746">
        <f>INDEX(resultados!$A$2:$ZZ$1389, 740, MATCH($B$3, resultados!$A$1:$ZZ$1, 0))</f>
        <v/>
      </c>
    </row>
    <row r="747">
      <c r="A747">
        <f>INDEX(resultados!$A$2:$ZZ$1389, 741, MATCH($B$1, resultados!$A$1:$ZZ$1, 0))</f>
        <v/>
      </c>
      <c r="B747">
        <f>INDEX(resultados!$A$2:$ZZ$1389, 741, MATCH($B$2, resultados!$A$1:$ZZ$1, 0))</f>
        <v/>
      </c>
      <c r="C747">
        <f>INDEX(resultados!$A$2:$ZZ$1389, 741, MATCH($B$3, resultados!$A$1:$ZZ$1, 0))</f>
        <v/>
      </c>
    </row>
    <row r="748">
      <c r="A748">
        <f>INDEX(resultados!$A$2:$ZZ$1389, 742, MATCH($B$1, resultados!$A$1:$ZZ$1, 0))</f>
        <v/>
      </c>
      <c r="B748">
        <f>INDEX(resultados!$A$2:$ZZ$1389, 742, MATCH($B$2, resultados!$A$1:$ZZ$1, 0))</f>
        <v/>
      </c>
      <c r="C748">
        <f>INDEX(resultados!$A$2:$ZZ$1389, 742, MATCH($B$3, resultados!$A$1:$ZZ$1, 0))</f>
        <v/>
      </c>
    </row>
    <row r="749">
      <c r="A749">
        <f>INDEX(resultados!$A$2:$ZZ$1389, 743, MATCH($B$1, resultados!$A$1:$ZZ$1, 0))</f>
        <v/>
      </c>
      <c r="B749">
        <f>INDEX(resultados!$A$2:$ZZ$1389, 743, MATCH($B$2, resultados!$A$1:$ZZ$1, 0))</f>
        <v/>
      </c>
      <c r="C749">
        <f>INDEX(resultados!$A$2:$ZZ$1389, 743, MATCH($B$3, resultados!$A$1:$ZZ$1, 0))</f>
        <v/>
      </c>
    </row>
    <row r="750">
      <c r="A750">
        <f>INDEX(resultados!$A$2:$ZZ$1389, 744, MATCH($B$1, resultados!$A$1:$ZZ$1, 0))</f>
        <v/>
      </c>
      <c r="B750">
        <f>INDEX(resultados!$A$2:$ZZ$1389, 744, MATCH($B$2, resultados!$A$1:$ZZ$1, 0))</f>
        <v/>
      </c>
      <c r="C750">
        <f>INDEX(resultados!$A$2:$ZZ$1389, 744, MATCH($B$3, resultados!$A$1:$ZZ$1, 0))</f>
        <v/>
      </c>
    </row>
    <row r="751">
      <c r="A751">
        <f>INDEX(resultados!$A$2:$ZZ$1389, 745, MATCH($B$1, resultados!$A$1:$ZZ$1, 0))</f>
        <v/>
      </c>
      <c r="B751">
        <f>INDEX(resultados!$A$2:$ZZ$1389, 745, MATCH($B$2, resultados!$A$1:$ZZ$1, 0))</f>
        <v/>
      </c>
      <c r="C751">
        <f>INDEX(resultados!$A$2:$ZZ$1389, 745, MATCH($B$3, resultados!$A$1:$ZZ$1, 0))</f>
        <v/>
      </c>
    </row>
    <row r="752">
      <c r="A752">
        <f>INDEX(resultados!$A$2:$ZZ$1389, 746, MATCH($B$1, resultados!$A$1:$ZZ$1, 0))</f>
        <v/>
      </c>
      <c r="B752">
        <f>INDEX(resultados!$A$2:$ZZ$1389, 746, MATCH($B$2, resultados!$A$1:$ZZ$1, 0))</f>
        <v/>
      </c>
      <c r="C752">
        <f>INDEX(resultados!$A$2:$ZZ$1389, 746, MATCH($B$3, resultados!$A$1:$ZZ$1, 0))</f>
        <v/>
      </c>
    </row>
    <row r="753">
      <c r="A753">
        <f>INDEX(resultados!$A$2:$ZZ$1389, 747, MATCH($B$1, resultados!$A$1:$ZZ$1, 0))</f>
        <v/>
      </c>
      <c r="B753">
        <f>INDEX(resultados!$A$2:$ZZ$1389, 747, MATCH($B$2, resultados!$A$1:$ZZ$1, 0))</f>
        <v/>
      </c>
      <c r="C753">
        <f>INDEX(resultados!$A$2:$ZZ$1389, 747, MATCH($B$3, resultados!$A$1:$ZZ$1, 0))</f>
        <v/>
      </c>
    </row>
    <row r="754">
      <c r="A754">
        <f>INDEX(resultados!$A$2:$ZZ$1389, 748, MATCH($B$1, resultados!$A$1:$ZZ$1, 0))</f>
        <v/>
      </c>
      <c r="B754">
        <f>INDEX(resultados!$A$2:$ZZ$1389, 748, MATCH($B$2, resultados!$A$1:$ZZ$1, 0))</f>
        <v/>
      </c>
      <c r="C754">
        <f>INDEX(resultados!$A$2:$ZZ$1389, 748, MATCH($B$3, resultados!$A$1:$ZZ$1, 0))</f>
        <v/>
      </c>
    </row>
    <row r="755">
      <c r="A755">
        <f>INDEX(resultados!$A$2:$ZZ$1389, 749, MATCH($B$1, resultados!$A$1:$ZZ$1, 0))</f>
        <v/>
      </c>
      <c r="B755">
        <f>INDEX(resultados!$A$2:$ZZ$1389, 749, MATCH($B$2, resultados!$A$1:$ZZ$1, 0))</f>
        <v/>
      </c>
      <c r="C755">
        <f>INDEX(resultados!$A$2:$ZZ$1389, 749, MATCH($B$3, resultados!$A$1:$ZZ$1, 0))</f>
        <v/>
      </c>
    </row>
    <row r="756">
      <c r="A756">
        <f>INDEX(resultados!$A$2:$ZZ$1389, 750, MATCH($B$1, resultados!$A$1:$ZZ$1, 0))</f>
        <v/>
      </c>
      <c r="B756">
        <f>INDEX(resultados!$A$2:$ZZ$1389, 750, MATCH($B$2, resultados!$A$1:$ZZ$1, 0))</f>
        <v/>
      </c>
      <c r="C756">
        <f>INDEX(resultados!$A$2:$ZZ$1389, 750, MATCH($B$3, resultados!$A$1:$ZZ$1, 0))</f>
        <v/>
      </c>
    </row>
    <row r="757">
      <c r="A757">
        <f>INDEX(resultados!$A$2:$ZZ$1389, 751, MATCH($B$1, resultados!$A$1:$ZZ$1, 0))</f>
        <v/>
      </c>
      <c r="B757">
        <f>INDEX(resultados!$A$2:$ZZ$1389, 751, MATCH($B$2, resultados!$A$1:$ZZ$1, 0))</f>
        <v/>
      </c>
      <c r="C757">
        <f>INDEX(resultados!$A$2:$ZZ$1389, 751, MATCH($B$3, resultados!$A$1:$ZZ$1, 0))</f>
        <v/>
      </c>
    </row>
    <row r="758">
      <c r="A758">
        <f>INDEX(resultados!$A$2:$ZZ$1389, 752, MATCH($B$1, resultados!$A$1:$ZZ$1, 0))</f>
        <v/>
      </c>
      <c r="B758">
        <f>INDEX(resultados!$A$2:$ZZ$1389, 752, MATCH($B$2, resultados!$A$1:$ZZ$1, 0))</f>
        <v/>
      </c>
      <c r="C758">
        <f>INDEX(resultados!$A$2:$ZZ$1389, 752, MATCH($B$3, resultados!$A$1:$ZZ$1, 0))</f>
        <v/>
      </c>
    </row>
    <row r="759">
      <c r="A759">
        <f>INDEX(resultados!$A$2:$ZZ$1389, 753, MATCH($B$1, resultados!$A$1:$ZZ$1, 0))</f>
        <v/>
      </c>
      <c r="B759">
        <f>INDEX(resultados!$A$2:$ZZ$1389, 753, MATCH($B$2, resultados!$A$1:$ZZ$1, 0))</f>
        <v/>
      </c>
      <c r="C759">
        <f>INDEX(resultados!$A$2:$ZZ$1389, 753, MATCH($B$3, resultados!$A$1:$ZZ$1, 0))</f>
        <v/>
      </c>
    </row>
    <row r="760">
      <c r="A760">
        <f>INDEX(resultados!$A$2:$ZZ$1389, 754, MATCH($B$1, resultados!$A$1:$ZZ$1, 0))</f>
        <v/>
      </c>
      <c r="B760">
        <f>INDEX(resultados!$A$2:$ZZ$1389, 754, MATCH($B$2, resultados!$A$1:$ZZ$1, 0))</f>
        <v/>
      </c>
      <c r="C760">
        <f>INDEX(resultados!$A$2:$ZZ$1389, 754, MATCH($B$3, resultados!$A$1:$ZZ$1, 0))</f>
        <v/>
      </c>
    </row>
    <row r="761">
      <c r="A761">
        <f>INDEX(resultados!$A$2:$ZZ$1389, 755, MATCH($B$1, resultados!$A$1:$ZZ$1, 0))</f>
        <v/>
      </c>
      <c r="B761">
        <f>INDEX(resultados!$A$2:$ZZ$1389, 755, MATCH($B$2, resultados!$A$1:$ZZ$1, 0))</f>
        <v/>
      </c>
      <c r="C761">
        <f>INDEX(resultados!$A$2:$ZZ$1389, 755, MATCH($B$3, resultados!$A$1:$ZZ$1, 0))</f>
        <v/>
      </c>
    </row>
    <row r="762">
      <c r="A762">
        <f>INDEX(resultados!$A$2:$ZZ$1389, 756, MATCH($B$1, resultados!$A$1:$ZZ$1, 0))</f>
        <v/>
      </c>
      <c r="B762">
        <f>INDEX(resultados!$A$2:$ZZ$1389, 756, MATCH($B$2, resultados!$A$1:$ZZ$1, 0))</f>
        <v/>
      </c>
      <c r="C762">
        <f>INDEX(resultados!$A$2:$ZZ$1389, 756, MATCH($B$3, resultados!$A$1:$ZZ$1, 0))</f>
        <v/>
      </c>
    </row>
    <row r="763">
      <c r="A763">
        <f>INDEX(resultados!$A$2:$ZZ$1389, 757, MATCH($B$1, resultados!$A$1:$ZZ$1, 0))</f>
        <v/>
      </c>
      <c r="B763">
        <f>INDEX(resultados!$A$2:$ZZ$1389, 757, MATCH($B$2, resultados!$A$1:$ZZ$1, 0))</f>
        <v/>
      </c>
      <c r="C763">
        <f>INDEX(resultados!$A$2:$ZZ$1389, 757, MATCH($B$3, resultados!$A$1:$ZZ$1, 0))</f>
        <v/>
      </c>
    </row>
    <row r="764">
      <c r="A764">
        <f>INDEX(resultados!$A$2:$ZZ$1389, 758, MATCH($B$1, resultados!$A$1:$ZZ$1, 0))</f>
        <v/>
      </c>
      <c r="B764">
        <f>INDEX(resultados!$A$2:$ZZ$1389, 758, MATCH($B$2, resultados!$A$1:$ZZ$1, 0))</f>
        <v/>
      </c>
      <c r="C764">
        <f>INDEX(resultados!$A$2:$ZZ$1389, 758, MATCH($B$3, resultados!$A$1:$ZZ$1, 0))</f>
        <v/>
      </c>
    </row>
    <row r="765">
      <c r="A765">
        <f>INDEX(resultados!$A$2:$ZZ$1389, 759, MATCH($B$1, resultados!$A$1:$ZZ$1, 0))</f>
        <v/>
      </c>
      <c r="B765">
        <f>INDEX(resultados!$A$2:$ZZ$1389, 759, MATCH($B$2, resultados!$A$1:$ZZ$1, 0))</f>
        <v/>
      </c>
      <c r="C765">
        <f>INDEX(resultados!$A$2:$ZZ$1389, 759, MATCH($B$3, resultados!$A$1:$ZZ$1, 0))</f>
        <v/>
      </c>
    </row>
    <row r="766">
      <c r="A766">
        <f>INDEX(resultados!$A$2:$ZZ$1389, 760, MATCH($B$1, resultados!$A$1:$ZZ$1, 0))</f>
        <v/>
      </c>
      <c r="B766">
        <f>INDEX(resultados!$A$2:$ZZ$1389, 760, MATCH($B$2, resultados!$A$1:$ZZ$1, 0))</f>
        <v/>
      </c>
      <c r="C766">
        <f>INDEX(resultados!$A$2:$ZZ$1389, 760, MATCH($B$3, resultados!$A$1:$ZZ$1, 0))</f>
        <v/>
      </c>
    </row>
    <row r="767">
      <c r="A767">
        <f>INDEX(resultados!$A$2:$ZZ$1389, 761, MATCH($B$1, resultados!$A$1:$ZZ$1, 0))</f>
        <v/>
      </c>
      <c r="B767">
        <f>INDEX(resultados!$A$2:$ZZ$1389, 761, MATCH($B$2, resultados!$A$1:$ZZ$1, 0))</f>
        <v/>
      </c>
      <c r="C767">
        <f>INDEX(resultados!$A$2:$ZZ$1389, 761, MATCH($B$3, resultados!$A$1:$ZZ$1, 0))</f>
        <v/>
      </c>
    </row>
    <row r="768">
      <c r="A768">
        <f>INDEX(resultados!$A$2:$ZZ$1389, 762, MATCH($B$1, resultados!$A$1:$ZZ$1, 0))</f>
        <v/>
      </c>
      <c r="B768">
        <f>INDEX(resultados!$A$2:$ZZ$1389, 762, MATCH($B$2, resultados!$A$1:$ZZ$1, 0))</f>
        <v/>
      </c>
      <c r="C768">
        <f>INDEX(resultados!$A$2:$ZZ$1389, 762, MATCH($B$3, resultados!$A$1:$ZZ$1, 0))</f>
        <v/>
      </c>
    </row>
    <row r="769">
      <c r="A769">
        <f>INDEX(resultados!$A$2:$ZZ$1389, 763, MATCH($B$1, resultados!$A$1:$ZZ$1, 0))</f>
        <v/>
      </c>
      <c r="B769">
        <f>INDEX(resultados!$A$2:$ZZ$1389, 763, MATCH($B$2, resultados!$A$1:$ZZ$1, 0))</f>
        <v/>
      </c>
      <c r="C769">
        <f>INDEX(resultados!$A$2:$ZZ$1389, 763, MATCH($B$3, resultados!$A$1:$ZZ$1, 0))</f>
        <v/>
      </c>
    </row>
    <row r="770">
      <c r="A770">
        <f>INDEX(resultados!$A$2:$ZZ$1389, 764, MATCH($B$1, resultados!$A$1:$ZZ$1, 0))</f>
        <v/>
      </c>
      <c r="B770">
        <f>INDEX(resultados!$A$2:$ZZ$1389, 764, MATCH($B$2, resultados!$A$1:$ZZ$1, 0))</f>
        <v/>
      </c>
      <c r="C770">
        <f>INDEX(resultados!$A$2:$ZZ$1389, 764, MATCH($B$3, resultados!$A$1:$ZZ$1, 0))</f>
        <v/>
      </c>
    </row>
    <row r="771">
      <c r="A771">
        <f>INDEX(resultados!$A$2:$ZZ$1389, 765, MATCH($B$1, resultados!$A$1:$ZZ$1, 0))</f>
        <v/>
      </c>
      <c r="B771">
        <f>INDEX(resultados!$A$2:$ZZ$1389, 765, MATCH($B$2, resultados!$A$1:$ZZ$1, 0))</f>
        <v/>
      </c>
      <c r="C771">
        <f>INDEX(resultados!$A$2:$ZZ$1389, 765, MATCH($B$3, resultados!$A$1:$ZZ$1, 0))</f>
        <v/>
      </c>
    </row>
    <row r="772">
      <c r="A772">
        <f>INDEX(resultados!$A$2:$ZZ$1389, 766, MATCH($B$1, resultados!$A$1:$ZZ$1, 0))</f>
        <v/>
      </c>
      <c r="B772">
        <f>INDEX(resultados!$A$2:$ZZ$1389, 766, MATCH($B$2, resultados!$A$1:$ZZ$1, 0))</f>
        <v/>
      </c>
      <c r="C772">
        <f>INDEX(resultados!$A$2:$ZZ$1389, 766, MATCH($B$3, resultados!$A$1:$ZZ$1, 0))</f>
        <v/>
      </c>
    </row>
    <row r="773">
      <c r="A773">
        <f>INDEX(resultados!$A$2:$ZZ$1389, 767, MATCH($B$1, resultados!$A$1:$ZZ$1, 0))</f>
        <v/>
      </c>
      <c r="B773">
        <f>INDEX(resultados!$A$2:$ZZ$1389, 767, MATCH($B$2, resultados!$A$1:$ZZ$1, 0))</f>
        <v/>
      </c>
      <c r="C773">
        <f>INDEX(resultados!$A$2:$ZZ$1389, 767, MATCH($B$3, resultados!$A$1:$ZZ$1, 0))</f>
        <v/>
      </c>
    </row>
    <row r="774">
      <c r="A774">
        <f>INDEX(resultados!$A$2:$ZZ$1389, 768, MATCH($B$1, resultados!$A$1:$ZZ$1, 0))</f>
        <v/>
      </c>
      <c r="B774">
        <f>INDEX(resultados!$A$2:$ZZ$1389, 768, MATCH($B$2, resultados!$A$1:$ZZ$1, 0))</f>
        <v/>
      </c>
      <c r="C774">
        <f>INDEX(resultados!$A$2:$ZZ$1389, 768, MATCH($B$3, resultados!$A$1:$ZZ$1, 0))</f>
        <v/>
      </c>
    </row>
    <row r="775">
      <c r="A775">
        <f>INDEX(resultados!$A$2:$ZZ$1389, 769, MATCH($B$1, resultados!$A$1:$ZZ$1, 0))</f>
        <v/>
      </c>
      <c r="B775">
        <f>INDEX(resultados!$A$2:$ZZ$1389, 769, MATCH($B$2, resultados!$A$1:$ZZ$1, 0))</f>
        <v/>
      </c>
      <c r="C775">
        <f>INDEX(resultados!$A$2:$ZZ$1389, 769, MATCH($B$3, resultados!$A$1:$ZZ$1, 0))</f>
        <v/>
      </c>
    </row>
    <row r="776">
      <c r="A776">
        <f>INDEX(resultados!$A$2:$ZZ$1389, 770, MATCH($B$1, resultados!$A$1:$ZZ$1, 0))</f>
        <v/>
      </c>
      <c r="B776">
        <f>INDEX(resultados!$A$2:$ZZ$1389, 770, MATCH($B$2, resultados!$A$1:$ZZ$1, 0))</f>
        <v/>
      </c>
      <c r="C776">
        <f>INDEX(resultados!$A$2:$ZZ$1389, 770, MATCH($B$3, resultados!$A$1:$ZZ$1, 0))</f>
        <v/>
      </c>
    </row>
    <row r="777">
      <c r="A777">
        <f>INDEX(resultados!$A$2:$ZZ$1389, 771, MATCH($B$1, resultados!$A$1:$ZZ$1, 0))</f>
        <v/>
      </c>
      <c r="B777">
        <f>INDEX(resultados!$A$2:$ZZ$1389, 771, MATCH($B$2, resultados!$A$1:$ZZ$1, 0))</f>
        <v/>
      </c>
      <c r="C777">
        <f>INDEX(resultados!$A$2:$ZZ$1389, 771, MATCH($B$3, resultados!$A$1:$ZZ$1, 0))</f>
        <v/>
      </c>
    </row>
    <row r="778">
      <c r="A778">
        <f>INDEX(resultados!$A$2:$ZZ$1389, 772, MATCH($B$1, resultados!$A$1:$ZZ$1, 0))</f>
        <v/>
      </c>
      <c r="B778">
        <f>INDEX(resultados!$A$2:$ZZ$1389, 772, MATCH($B$2, resultados!$A$1:$ZZ$1, 0))</f>
        <v/>
      </c>
      <c r="C778">
        <f>INDEX(resultados!$A$2:$ZZ$1389, 772, MATCH($B$3, resultados!$A$1:$ZZ$1, 0))</f>
        <v/>
      </c>
    </row>
    <row r="779">
      <c r="A779">
        <f>INDEX(resultados!$A$2:$ZZ$1389, 773, MATCH($B$1, resultados!$A$1:$ZZ$1, 0))</f>
        <v/>
      </c>
      <c r="B779">
        <f>INDEX(resultados!$A$2:$ZZ$1389, 773, MATCH($B$2, resultados!$A$1:$ZZ$1, 0))</f>
        <v/>
      </c>
      <c r="C779">
        <f>INDEX(resultados!$A$2:$ZZ$1389, 773, MATCH($B$3, resultados!$A$1:$ZZ$1, 0))</f>
        <v/>
      </c>
    </row>
    <row r="780">
      <c r="A780">
        <f>INDEX(resultados!$A$2:$ZZ$1389, 774, MATCH($B$1, resultados!$A$1:$ZZ$1, 0))</f>
        <v/>
      </c>
      <c r="B780">
        <f>INDEX(resultados!$A$2:$ZZ$1389, 774, MATCH($B$2, resultados!$A$1:$ZZ$1, 0))</f>
        <v/>
      </c>
      <c r="C780">
        <f>INDEX(resultados!$A$2:$ZZ$1389, 774, MATCH($B$3, resultados!$A$1:$ZZ$1, 0))</f>
        <v/>
      </c>
    </row>
    <row r="781">
      <c r="A781">
        <f>INDEX(resultados!$A$2:$ZZ$1389, 775, MATCH($B$1, resultados!$A$1:$ZZ$1, 0))</f>
        <v/>
      </c>
      <c r="B781">
        <f>INDEX(resultados!$A$2:$ZZ$1389, 775, MATCH($B$2, resultados!$A$1:$ZZ$1, 0))</f>
        <v/>
      </c>
      <c r="C781">
        <f>INDEX(resultados!$A$2:$ZZ$1389, 775, MATCH($B$3, resultados!$A$1:$ZZ$1, 0))</f>
        <v/>
      </c>
    </row>
    <row r="782">
      <c r="A782">
        <f>INDEX(resultados!$A$2:$ZZ$1389, 776, MATCH($B$1, resultados!$A$1:$ZZ$1, 0))</f>
        <v/>
      </c>
      <c r="B782">
        <f>INDEX(resultados!$A$2:$ZZ$1389, 776, MATCH($B$2, resultados!$A$1:$ZZ$1, 0))</f>
        <v/>
      </c>
      <c r="C782">
        <f>INDEX(resultados!$A$2:$ZZ$1389, 776, MATCH($B$3, resultados!$A$1:$ZZ$1, 0))</f>
        <v/>
      </c>
    </row>
    <row r="783">
      <c r="A783">
        <f>INDEX(resultados!$A$2:$ZZ$1389, 777, MATCH($B$1, resultados!$A$1:$ZZ$1, 0))</f>
        <v/>
      </c>
      <c r="B783">
        <f>INDEX(resultados!$A$2:$ZZ$1389, 777, MATCH($B$2, resultados!$A$1:$ZZ$1, 0))</f>
        <v/>
      </c>
      <c r="C783">
        <f>INDEX(resultados!$A$2:$ZZ$1389, 777, MATCH($B$3, resultados!$A$1:$ZZ$1, 0))</f>
        <v/>
      </c>
    </row>
    <row r="784">
      <c r="A784">
        <f>INDEX(resultados!$A$2:$ZZ$1389, 778, MATCH($B$1, resultados!$A$1:$ZZ$1, 0))</f>
        <v/>
      </c>
      <c r="B784">
        <f>INDEX(resultados!$A$2:$ZZ$1389, 778, MATCH($B$2, resultados!$A$1:$ZZ$1, 0))</f>
        <v/>
      </c>
      <c r="C784">
        <f>INDEX(resultados!$A$2:$ZZ$1389, 778, MATCH($B$3, resultados!$A$1:$ZZ$1, 0))</f>
        <v/>
      </c>
    </row>
    <row r="785">
      <c r="A785">
        <f>INDEX(resultados!$A$2:$ZZ$1389, 779, MATCH($B$1, resultados!$A$1:$ZZ$1, 0))</f>
        <v/>
      </c>
      <c r="B785">
        <f>INDEX(resultados!$A$2:$ZZ$1389, 779, MATCH($B$2, resultados!$A$1:$ZZ$1, 0))</f>
        <v/>
      </c>
      <c r="C785">
        <f>INDEX(resultados!$A$2:$ZZ$1389, 779, MATCH($B$3, resultados!$A$1:$ZZ$1, 0))</f>
        <v/>
      </c>
    </row>
    <row r="786">
      <c r="A786">
        <f>INDEX(resultados!$A$2:$ZZ$1389, 780, MATCH($B$1, resultados!$A$1:$ZZ$1, 0))</f>
        <v/>
      </c>
      <c r="B786">
        <f>INDEX(resultados!$A$2:$ZZ$1389, 780, MATCH($B$2, resultados!$A$1:$ZZ$1, 0))</f>
        <v/>
      </c>
      <c r="C786">
        <f>INDEX(resultados!$A$2:$ZZ$1389, 780, MATCH($B$3, resultados!$A$1:$ZZ$1, 0))</f>
        <v/>
      </c>
    </row>
    <row r="787">
      <c r="A787">
        <f>INDEX(resultados!$A$2:$ZZ$1389, 781, MATCH($B$1, resultados!$A$1:$ZZ$1, 0))</f>
        <v/>
      </c>
      <c r="B787">
        <f>INDEX(resultados!$A$2:$ZZ$1389, 781, MATCH($B$2, resultados!$A$1:$ZZ$1, 0))</f>
        <v/>
      </c>
      <c r="C787">
        <f>INDEX(resultados!$A$2:$ZZ$1389, 781, MATCH($B$3, resultados!$A$1:$ZZ$1, 0))</f>
        <v/>
      </c>
    </row>
    <row r="788">
      <c r="A788">
        <f>INDEX(resultados!$A$2:$ZZ$1389, 782, MATCH($B$1, resultados!$A$1:$ZZ$1, 0))</f>
        <v/>
      </c>
      <c r="B788">
        <f>INDEX(resultados!$A$2:$ZZ$1389, 782, MATCH($B$2, resultados!$A$1:$ZZ$1, 0))</f>
        <v/>
      </c>
      <c r="C788">
        <f>INDEX(resultados!$A$2:$ZZ$1389, 782, MATCH($B$3, resultados!$A$1:$ZZ$1, 0))</f>
        <v/>
      </c>
    </row>
    <row r="789">
      <c r="A789">
        <f>INDEX(resultados!$A$2:$ZZ$1389, 783, MATCH($B$1, resultados!$A$1:$ZZ$1, 0))</f>
        <v/>
      </c>
      <c r="B789">
        <f>INDEX(resultados!$A$2:$ZZ$1389, 783, MATCH($B$2, resultados!$A$1:$ZZ$1, 0))</f>
        <v/>
      </c>
      <c r="C789">
        <f>INDEX(resultados!$A$2:$ZZ$1389, 783, MATCH($B$3, resultados!$A$1:$ZZ$1, 0))</f>
        <v/>
      </c>
    </row>
    <row r="790">
      <c r="A790">
        <f>INDEX(resultados!$A$2:$ZZ$1389, 784, MATCH($B$1, resultados!$A$1:$ZZ$1, 0))</f>
        <v/>
      </c>
      <c r="B790">
        <f>INDEX(resultados!$A$2:$ZZ$1389, 784, MATCH($B$2, resultados!$A$1:$ZZ$1, 0))</f>
        <v/>
      </c>
      <c r="C790">
        <f>INDEX(resultados!$A$2:$ZZ$1389, 784, MATCH($B$3, resultados!$A$1:$ZZ$1, 0))</f>
        <v/>
      </c>
    </row>
    <row r="791">
      <c r="A791">
        <f>INDEX(resultados!$A$2:$ZZ$1389, 785, MATCH($B$1, resultados!$A$1:$ZZ$1, 0))</f>
        <v/>
      </c>
      <c r="B791">
        <f>INDEX(resultados!$A$2:$ZZ$1389, 785, MATCH($B$2, resultados!$A$1:$ZZ$1, 0))</f>
        <v/>
      </c>
      <c r="C791">
        <f>INDEX(resultados!$A$2:$ZZ$1389, 785, MATCH($B$3, resultados!$A$1:$ZZ$1, 0))</f>
        <v/>
      </c>
    </row>
    <row r="792">
      <c r="A792">
        <f>INDEX(resultados!$A$2:$ZZ$1389, 786, MATCH($B$1, resultados!$A$1:$ZZ$1, 0))</f>
        <v/>
      </c>
      <c r="B792">
        <f>INDEX(resultados!$A$2:$ZZ$1389, 786, MATCH($B$2, resultados!$A$1:$ZZ$1, 0))</f>
        <v/>
      </c>
      <c r="C792">
        <f>INDEX(resultados!$A$2:$ZZ$1389, 786, MATCH($B$3, resultados!$A$1:$ZZ$1, 0))</f>
        <v/>
      </c>
    </row>
    <row r="793">
      <c r="A793">
        <f>INDEX(resultados!$A$2:$ZZ$1389, 787, MATCH($B$1, resultados!$A$1:$ZZ$1, 0))</f>
        <v/>
      </c>
      <c r="B793">
        <f>INDEX(resultados!$A$2:$ZZ$1389, 787, MATCH($B$2, resultados!$A$1:$ZZ$1, 0))</f>
        <v/>
      </c>
      <c r="C793">
        <f>INDEX(resultados!$A$2:$ZZ$1389, 787, MATCH($B$3, resultados!$A$1:$ZZ$1, 0))</f>
        <v/>
      </c>
    </row>
    <row r="794">
      <c r="A794">
        <f>INDEX(resultados!$A$2:$ZZ$1389, 788, MATCH($B$1, resultados!$A$1:$ZZ$1, 0))</f>
        <v/>
      </c>
      <c r="B794">
        <f>INDEX(resultados!$A$2:$ZZ$1389, 788, MATCH($B$2, resultados!$A$1:$ZZ$1, 0))</f>
        <v/>
      </c>
      <c r="C794">
        <f>INDEX(resultados!$A$2:$ZZ$1389, 788, MATCH($B$3, resultados!$A$1:$ZZ$1, 0))</f>
        <v/>
      </c>
    </row>
    <row r="795">
      <c r="A795">
        <f>INDEX(resultados!$A$2:$ZZ$1389, 789, MATCH($B$1, resultados!$A$1:$ZZ$1, 0))</f>
        <v/>
      </c>
      <c r="B795">
        <f>INDEX(resultados!$A$2:$ZZ$1389, 789, MATCH($B$2, resultados!$A$1:$ZZ$1, 0))</f>
        <v/>
      </c>
      <c r="C795">
        <f>INDEX(resultados!$A$2:$ZZ$1389, 789, MATCH($B$3, resultados!$A$1:$ZZ$1, 0))</f>
        <v/>
      </c>
    </row>
    <row r="796">
      <c r="A796">
        <f>INDEX(resultados!$A$2:$ZZ$1389, 790, MATCH($B$1, resultados!$A$1:$ZZ$1, 0))</f>
        <v/>
      </c>
      <c r="B796">
        <f>INDEX(resultados!$A$2:$ZZ$1389, 790, MATCH($B$2, resultados!$A$1:$ZZ$1, 0))</f>
        <v/>
      </c>
      <c r="C796">
        <f>INDEX(resultados!$A$2:$ZZ$1389, 790, MATCH($B$3, resultados!$A$1:$ZZ$1, 0))</f>
        <v/>
      </c>
    </row>
    <row r="797">
      <c r="A797">
        <f>INDEX(resultados!$A$2:$ZZ$1389, 791, MATCH($B$1, resultados!$A$1:$ZZ$1, 0))</f>
        <v/>
      </c>
      <c r="B797">
        <f>INDEX(resultados!$A$2:$ZZ$1389, 791, MATCH($B$2, resultados!$A$1:$ZZ$1, 0))</f>
        <v/>
      </c>
      <c r="C797">
        <f>INDEX(resultados!$A$2:$ZZ$1389, 791, MATCH($B$3, resultados!$A$1:$ZZ$1, 0))</f>
        <v/>
      </c>
    </row>
    <row r="798">
      <c r="A798">
        <f>INDEX(resultados!$A$2:$ZZ$1389, 792, MATCH($B$1, resultados!$A$1:$ZZ$1, 0))</f>
        <v/>
      </c>
      <c r="B798">
        <f>INDEX(resultados!$A$2:$ZZ$1389, 792, MATCH($B$2, resultados!$A$1:$ZZ$1, 0))</f>
        <v/>
      </c>
      <c r="C798">
        <f>INDEX(resultados!$A$2:$ZZ$1389, 792, MATCH($B$3, resultados!$A$1:$ZZ$1, 0))</f>
        <v/>
      </c>
    </row>
    <row r="799">
      <c r="A799">
        <f>INDEX(resultados!$A$2:$ZZ$1389, 793, MATCH($B$1, resultados!$A$1:$ZZ$1, 0))</f>
        <v/>
      </c>
      <c r="B799">
        <f>INDEX(resultados!$A$2:$ZZ$1389, 793, MATCH($B$2, resultados!$A$1:$ZZ$1, 0))</f>
        <v/>
      </c>
      <c r="C799">
        <f>INDEX(resultados!$A$2:$ZZ$1389, 793, MATCH($B$3, resultados!$A$1:$ZZ$1, 0))</f>
        <v/>
      </c>
    </row>
    <row r="800">
      <c r="A800">
        <f>INDEX(resultados!$A$2:$ZZ$1389, 794, MATCH($B$1, resultados!$A$1:$ZZ$1, 0))</f>
        <v/>
      </c>
      <c r="B800">
        <f>INDEX(resultados!$A$2:$ZZ$1389, 794, MATCH($B$2, resultados!$A$1:$ZZ$1, 0))</f>
        <v/>
      </c>
      <c r="C800">
        <f>INDEX(resultados!$A$2:$ZZ$1389, 794, MATCH($B$3, resultados!$A$1:$ZZ$1, 0))</f>
        <v/>
      </c>
    </row>
    <row r="801">
      <c r="A801">
        <f>INDEX(resultados!$A$2:$ZZ$1389, 795, MATCH($B$1, resultados!$A$1:$ZZ$1, 0))</f>
        <v/>
      </c>
      <c r="B801">
        <f>INDEX(resultados!$A$2:$ZZ$1389, 795, MATCH($B$2, resultados!$A$1:$ZZ$1, 0))</f>
        <v/>
      </c>
      <c r="C801">
        <f>INDEX(resultados!$A$2:$ZZ$1389, 795, MATCH($B$3, resultados!$A$1:$ZZ$1, 0))</f>
        <v/>
      </c>
    </row>
    <row r="802">
      <c r="A802">
        <f>INDEX(resultados!$A$2:$ZZ$1389, 796, MATCH($B$1, resultados!$A$1:$ZZ$1, 0))</f>
        <v/>
      </c>
      <c r="B802">
        <f>INDEX(resultados!$A$2:$ZZ$1389, 796, MATCH($B$2, resultados!$A$1:$ZZ$1, 0))</f>
        <v/>
      </c>
      <c r="C802">
        <f>INDEX(resultados!$A$2:$ZZ$1389, 796, MATCH($B$3, resultados!$A$1:$ZZ$1, 0))</f>
        <v/>
      </c>
    </row>
    <row r="803">
      <c r="A803">
        <f>INDEX(resultados!$A$2:$ZZ$1389, 797, MATCH($B$1, resultados!$A$1:$ZZ$1, 0))</f>
        <v/>
      </c>
      <c r="B803">
        <f>INDEX(resultados!$A$2:$ZZ$1389, 797, MATCH($B$2, resultados!$A$1:$ZZ$1, 0))</f>
        <v/>
      </c>
      <c r="C803">
        <f>INDEX(resultados!$A$2:$ZZ$1389, 797, MATCH($B$3, resultados!$A$1:$ZZ$1, 0))</f>
        <v/>
      </c>
    </row>
    <row r="804">
      <c r="A804">
        <f>INDEX(resultados!$A$2:$ZZ$1389, 798, MATCH($B$1, resultados!$A$1:$ZZ$1, 0))</f>
        <v/>
      </c>
      <c r="B804">
        <f>INDEX(resultados!$A$2:$ZZ$1389, 798, MATCH($B$2, resultados!$A$1:$ZZ$1, 0))</f>
        <v/>
      </c>
      <c r="C804">
        <f>INDEX(resultados!$A$2:$ZZ$1389, 798, MATCH($B$3, resultados!$A$1:$ZZ$1, 0))</f>
        <v/>
      </c>
    </row>
    <row r="805">
      <c r="A805">
        <f>INDEX(resultados!$A$2:$ZZ$1389, 799, MATCH($B$1, resultados!$A$1:$ZZ$1, 0))</f>
        <v/>
      </c>
      <c r="B805">
        <f>INDEX(resultados!$A$2:$ZZ$1389, 799, MATCH($B$2, resultados!$A$1:$ZZ$1, 0))</f>
        <v/>
      </c>
      <c r="C805">
        <f>INDEX(resultados!$A$2:$ZZ$1389, 799, MATCH($B$3, resultados!$A$1:$ZZ$1, 0))</f>
        <v/>
      </c>
    </row>
    <row r="806">
      <c r="A806">
        <f>INDEX(resultados!$A$2:$ZZ$1389, 800, MATCH($B$1, resultados!$A$1:$ZZ$1, 0))</f>
        <v/>
      </c>
      <c r="B806">
        <f>INDEX(resultados!$A$2:$ZZ$1389, 800, MATCH($B$2, resultados!$A$1:$ZZ$1, 0))</f>
        <v/>
      </c>
      <c r="C806">
        <f>INDEX(resultados!$A$2:$ZZ$1389, 800, MATCH($B$3, resultados!$A$1:$ZZ$1, 0))</f>
        <v/>
      </c>
    </row>
    <row r="807">
      <c r="A807">
        <f>INDEX(resultados!$A$2:$ZZ$1389, 801, MATCH($B$1, resultados!$A$1:$ZZ$1, 0))</f>
        <v/>
      </c>
      <c r="B807">
        <f>INDEX(resultados!$A$2:$ZZ$1389, 801, MATCH($B$2, resultados!$A$1:$ZZ$1, 0))</f>
        <v/>
      </c>
      <c r="C807">
        <f>INDEX(resultados!$A$2:$ZZ$1389, 801, MATCH($B$3, resultados!$A$1:$ZZ$1, 0))</f>
        <v/>
      </c>
    </row>
    <row r="808">
      <c r="A808">
        <f>INDEX(resultados!$A$2:$ZZ$1389, 802, MATCH($B$1, resultados!$A$1:$ZZ$1, 0))</f>
        <v/>
      </c>
      <c r="B808">
        <f>INDEX(resultados!$A$2:$ZZ$1389, 802, MATCH($B$2, resultados!$A$1:$ZZ$1, 0))</f>
        <v/>
      </c>
      <c r="C808">
        <f>INDEX(resultados!$A$2:$ZZ$1389, 802, MATCH($B$3, resultados!$A$1:$ZZ$1, 0))</f>
        <v/>
      </c>
    </row>
    <row r="809">
      <c r="A809">
        <f>INDEX(resultados!$A$2:$ZZ$1389, 803, MATCH($B$1, resultados!$A$1:$ZZ$1, 0))</f>
        <v/>
      </c>
      <c r="B809">
        <f>INDEX(resultados!$A$2:$ZZ$1389, 803, MATCH($B$2, resultados!$A$1:$ZZ$1, 0))</f>
        <v/>
      </c>
      <c r="C809">
        <f>INDEX(resultados!$A$2:$ZZ$1389, 803, MATCH($B$3, resultados!$A$1:$ZZ$1, 0))</f>
        <v/>
      </c>
    </row>
    <row r="810">
      <c r="A810">
        <f>INDEX(resultados!$A$2:$ZZ$1389, 804, MATCH($B$1, resultados!$A$1:$ZZ$1, 0))</f>
        <v/>
      </c>
      <c r="B810">
        <f>INDEX(resultados!$A$2:$ZZ$1389, 804, MATCH($B$2, resultados!$A$1:$ZZ$1, 0))</f>
        <v/>
      </c>
      <c r="C810">
        <f>INDEX(resultados!$A$2:$ZZ$1389, 804, MATCH($B$3, resultados!$A$1:$ZZ$1, 0))</f>
        <v/>
      </c>
    </row>
    <row r="811">
      <c r="A811">
        <f>INDEX(resultados!$A$2:$ZZ$1389, 805, MATCH($B$1, resultados!$A$1:$ZZ$1, 0))</f>
        <v/>
      </c>
      <c r="B811">
        <f>INDEX(resultados!$A$2:$ZZ$1389, 805, MATCH($B$2, resultados!$A$1:$ZZ$1, 0))</f>
        <v/>
      </c>
      <c r="C811">
        <f>INDEX(resultados!$A$2:$ZZ$1389, 805, MATCH($B$3, resultados!$A$1:$ZZ$1, 0))</f>
        <v/>
      </c>
    </row>
    <row r="812">
      <c r="A812">
        <f>INDEX(resultados!$A$2:$ZZ$1389, 806, MATCH($B$1, resultados!$A$1:$ZZ$1, 0))</f>
        <v/>
      </c>
      <c r="B812">
        <f>INDEX(resultados!$A$2:$ZZ$1389, 806, MATCH($B$2, resultados!$A$1:$ZZ$1, 0))</f>
        <v/>
      </c>
      <c r="C812">
        <f>INDEX(resultados!$A$2:$ZZ$1389, 806, MATCH($B$3, resultados!$A$1:$ZZ$1, 0))</f>
        <v/>
      </c>
    </row>
    <row r="813">
      <c r="A813">
        <f>INDEX(resultados!$A$2:$ZZ$1389, 807, MATCH($B$1, resultados!$A$1:$ZZ$1, 0))</f>
        <v/>
      </c>
      <c r="B813">
        <f>INDEX(resultados!$A$2:$ZZ$1389, 807, MATCH($B$2, resultados!$A$1:$ZZ$1, 0))</f>
        <v/>
      </c>
      <c r="C813">
        <f>INDEX(resultados!$A$2:$ZZ$1389, 807, MATCH($B$3, resultados!$A$1:$ZZ$1, 0))</f>
        <v/>
      </c>
    </row>
    <row r="814">
      <c r="A814">
        <f>INDEX(resultados!$A$2:$ZZ$1389, 808, MATCH($B$1, resultados!$A$1:$ZZ$1, 0))</f>
        <v/>
      </c>
      <c r="B814">
        <f>INDEX(resultados!$A$2:$ZZ$1389, 808, MATCH($B$2, resultados!$A$1:$ZZ$1, 0))</f>
        <v/>
      </c>
      <c r="C814">
        <f>INDEX(resultados!$A$2:$ZZ$1389, 808, MATCH($B$3, resultados!$A$1:$ZZ$1, 0))</f>
        <v/>
      </c>
    </row>
    <row r="815">
      <c r="A815">
        <f>INDEX(resultados!$A$2:$ZZ$1389, 809, MATCH($B$1, resultados!$A$1:$ZZ$1, 0))</f>
        <v/>
      </c>
      <c r="B815">
        <f>INDEX(resultados!$A$2:$ZZ$1389, 809, MATCH($B$2, resultados!$A$1:$ZZ$1, 0))</f>
        <v/>
      </c>
      <c r="C815">
        <f>INDEX(resultados!$A$2:$ZZ$1389, 809, MATCH($B$3, resultados!$A$1:$ZZ$1, 0))</f>
        <v/>
      </c>
    </row>
    <row r="816">
      <c r="A816">
        <f>INDEX(resultados!$A$2:$ZZ$1389, 810, MATCH($B$1, resultados!$A$1:$ZZ$1, 0))</f>
        <v/>
      </c>
      <c r="B816">
        <f>INDEX(resultados!$A$2:$ZZ$1389, 810, MATCH($B$2, resultados!$A$1:$ZZ$1, 0))</f>
        <v/>
      </c>
      <c r="C816">
        <f>INDEX(resultados!$A$2:$ZZ$1389, 810, MATCH($B$3, resultados!$A$1:$ZZ$1, 0))</f>
        <v/>
      </c>
    </row>
    <row r="817">
      <c r="A817">
        <f>INDEX(resultados!$A$2:$ZZ$1389, 811, MATCH($B$1, resultados!$A$1:$ZZ$1, 0))</f>
        <v/>
      </c>
      <c r="B817">
        <f>INDEX(resultados!$A$2:$ZZ$1389, 811, MATCH($B$2, resultados!$A$1:$ZZ$1, 0))</f>
        <v/>
      </c>
      <c r="C817">
        <f>INDEX(resultados!$A$2:$ZZ$1389, 811, MATCH($B$3, resultados!$A$1:$ZZ$1, 0))</f>
        <v/>
      </c>
    </row>
    <row r="818">
      <c r="A818">
        <f>INDEX(resultados!$A$2:$ZZ$1389, 812, MATCH($B$1, resultados!$A$1:$ZZ$1, 0))</f>
        <v/>
      </c>
      <c r="B818">
        <f>INDEX(resultados!$A$2:$ZZ$1389, 812, MATCH($B$2, resultados!$A$1:$ZZ$1, 0))</f>
        <v/>
      </c>
      <c r="C818">
        <f>INDEX(resultados!$A$2:$ZZ$1389, 812, MATCH($B$3, resultados!$A$1:$ZZ$1, 0))</f>
        <v/>
      </c>
    </row>
    <row r="819">
      <c r="A819">
        <f>INDEX(resultados!$A$2:$ZZ$1389, 813, MATCH($B$1, resultados!$A$1:$ZZ$1, 0))</f>
        <v/>
      </c>
      <c r="B819">
        <f>INDEX(resultados!$A$2:$ZZ$1389, 813, MATCH($B$2, resultados!$A$1:$ZZ$1, 0))</f>
        <v/>
      </c>
      <c r="C819">
        <f>INDEX(resultados!$A$2:$ZZ$1389, 813, MATCH($B$3, resultados!$A$1:$ZZ$1, 0))</f>
        <v/>
      </c>
    </row>
    <row r="820">
      <c r="A820">
        <f>INDEX(resultados!$A$2:$ZZ$1389, 814, MATCH($B$1, resultados!$A$1:$ZZ$1, 0))</f>
        <v/>
      </c>
      <c r="B820">
        <f>INDEX(resultados!$A$2:$ZZ$1389, 814, MATCH($B$2, resultados!$A$1:$ZZ$1, 0))</f>
        <v/>
      </c>
      <c r="C820">
        <f>INDEX(resultados!$A$2:$ZZ$1389, 814, MATCH($B$3, resultados!$A$1:$ZZ$1, 0))</f>
        <v/>
      </c>
    </row>
    <row r="821">
      <c r="A821">
        <f>INDEX(resultados!$A$2:$ZZ$1389, 815, MATCH($B$1, resultados!$A$1:$ZZ$1, 0))</f>
        <v/>
      </c>
      <c r="B821">
        <f>INDEX(resultados!$A$2:$ZZ$1389, 815, MATCH($B$2, resultados!$A$1:$ZZ$1, 0))</f>
        <v/>
      </c>
      <c r="C821">
        <f>INDEX(resultados!$A$2:$ZZ$1389, 815, MATCH($B$3, resultados!$A$1:$ZZ$1, 0))</f>
        <v/>
      </c>
    </row>
    <row r="822">
      <c r="A822">
        <f>INDEX(resultados!$A$2:$ZZ$1389, 816, MATCH($B$1, resultados!$A$1:$ZZ$1, 0))</f>
        <v/>
      </c>
      <c r="B822">
        <f>INDEX(resultados!$A$2:$ZZ$1389, 816, MATCH($B$2, resultados!$A$1:$ZZ$1, 0))</f>
        <v/>
      </c>
      <c r="C822">
        <f>INDEX(resultados!$A$2:$ZZ$1389, 816, MATCH($B$3, resultados!$A$1:$ZZ$1, 0))</f>
        <v/>
      </c>
    </row>
    <row r="823">
      <c r="A823">
        <f>INDEX(resultados!$A$2:$ZZ$1389, 817, MATCH($B$1, resultados!$A$1:$ZZ$1, 0))</f>
        <v/>
      </c>
      <c r="B823">
        <f>INDEX(resultados!$A$2:$ZZ$1389, 817, MATCH($B$2, resultados!$A$1:$ZZ$1, 0))</f>
        <v/>
      </c>
      <c r="C823">
        <f>INDEX(resultados!$A$2:$ZZ$1389, 817, MATCH($B$3, resultados!$A$1:$ZZ$1, 0))</f>
        <v/>
      </c>
    </row>
    <row r="824">
      <c r="A824">
        <f>INDEX(resultados!$A$2:$ZZ$1389, 818, MATCH($B$1, resultados!$A$1:$ZZ$1, 0))</f>
        <v/>
      </c>
      <c r="B824">
        <f>INDEX(resultados!$A$2:$ZZ$1389, 818, MATCH($B$2, resultados!$A$1:$ZZ$1, 0))</f>
        <v/>
      </c>
      <c r="C824">
        <f>INDEX(resultados!$A$2:$ZZ$1389, 818, MATCH($B$3, resultados!$A$1:$ZZ$1, 0))</f>
        <v/>
      </c>
    </row>
    <row r="825">
      <c r="A825">
        <f>INDEX(resultados!$A$2:$ZZ$1389, 819, MATCH($B$1, resultados!$A$1:$ZZ$1, 0))</f>
        <v/>
      </c>
      <c r="B825">
        <f>INDEX(resultados!$A$2:$ZZ$1389, 819, MATCH($B$2, resultados!$A$1:$ZZ$1, 0))</f>
        <v/>
      </c>
      <c r="C825">
        <f>INDEX(resultados!$A$2:$ZZ$1389, 819, MATCH($B$3, resultados!$A$1:$ZZ$1, 0))</f>
        <v/>
      </c>
    </row>
    <row r="826">
      <c r="A826">
        <f>INDEX(resultados!$A$2:$ZZ$1389, 820, MATCH($B$1, resultados!$A$1:$ZZ$1, 0))</f>
        <v/>
      </c>
      <c r="B826">
        <f>INDEX(resultados!$A$2:$ZZ$1389, 820, MATCH($B$2, resultados!$A$1:$ZZ$1, 0))</f>
        <v/>
      </c>
      <c r="C826">
        <f>INDEX(resultados!$A$2:$ZZ$1389, 820, MATCH($B$3, resultados!$A$1:$ZZ$1, 0))</f>
        <v/>
      </c>
    </row>
    <row r="827">
      <c r="A827">
        <f>INDEX(resultados!$A$2:$ZZ$1389, 821, MATCH($B$1, resultados!$A$1:$ZZ$1, 0))</f>
        <v/>
      </c>
      <c r="B827">
        <f>INDEX(resultados!$A$2:$ZZ$1389, 821, MATCH($B$2, resultados!$A$1:$ZZ$1, 0))</f>
        <v/>
      </c>
      <c r="C827">
        <f>INDEX(resultados!$A$2:$ZZ$1389, 821, MATCH($B$3, resultados!$A$1:$ZZ$1, 0))</f>
        <v/>
      </c>
    </row>
    <row r="828">
      <c r="A828">
        <f>INDEX(resultados!$A$2:$ZZ$1389, 822, MATCH($B$1, resultados!$A$1:$ZZ$1, 0))</f>
        <v/>
      </c>
      <c r="B828">
        <f>INDEX(resultados!$A$2:$ZZ$1389, 822, MATCH($B$2, resultados!$A$1:$ZZ$1, 0))</f>
        <v/>
      </c>
      <c r="C828">
        <f>INDEX(resultados!$A$2:$ZZ$1389, 822, MATCH($B$3, resultados!$A$1:$ZZ$1, 0))</f>
        <v/>
      </c>
    </row>
    <row r="829">
      <c r="A829">
        <f>INDEX(resultados!$A$2:$ZZ$1389, 823, MATCH($B$1, resultados!$A$1:$ZZ$1, 0))</f>
        <v/>
      </c>
      <c r="B829">
        <f>INDEX(resultados!$A$2:$ZZ$1389, 823, MATCH($B$2, resultados!$A$1:$ZZ$1, 0))</f>
        <v/>
      </c>
      <c r="C829">
        <f>INDEX(resultados!$A$2:$ZZ$1389, 823, MATCH($B$3, resultados!$A$1:$ZZ$1, 0))</f>
        <v/>
      </c>
    </row>
    <row r="830">
      <c r="A830">
        <f>INDEX(resultados!$A$2:$ZZ$1389, 824, MATCH($B$1, resultados!$A$1:$ZZ$1, 0))</f>
        <v/>
      </c>
      <c r="B830">
        <f>INDEX(resultados!$A$2:$ZZ$1389, 824, MATCH($B$2, resultados!$A$1:$ZZ$1, 0))</f>
        <v/>
      </c>
      <c r="C830">
        <f>INDEX(resultados!$A$2:$ZZ$1389, 824, MATCH($B$3, resultados!$A$1:$ZZ$1, 0))</f>
        <v/>
      </c>
    </row>
    <row r="831">
      <c r="A831">
        <f>INDEX(resultados!$A$2:$ZZ$1389, 825, MATCH($B$1, resultados!$A$1:$ZZ$1, 0))</f>
        <v/>
      </c>
      <c r="B831">
        <f>INDEX(resultados!$A$2:$ZZ$1389, 825, MATCH($B$2, resultados!$A$1:$ZZ$1, 0))</f>
        <v/>
      </c>
      <c r="C831">
        <f>INDEX(resultados!$A$2:$ZZ$1389, 825, MATCH($B$3, resultados!$A$1:$ZZ$1, 0))</f>
        <v/>
      </c>
    </row>
    <row r="832">
      <c r="A832">
        <f>INDEX(resultados!$A$2:$ZZ$1389, 826, MATCH($B$1, resultados!$A$1:$ZZ$1, 0))</f>
        <v/>
      </c>
      <c r="B832">
        <f>INDEX(resultados!$A$2:$ZZ$1389, 826, MATCH($B$2, resultados!$A$1:$ZZ$1, 0))</f>
        <v/>
      </c>
      <c r="C832">
        <f>INDEX(resultados!$A$2:$ZZ$1389, 826, MATCH($B$3, resultados!$A$1:$ZZ$1, 0))</f>
        <v/>
      </c>
    </row>
    <row r="833">
      <c r="A833">
        <f>INDEX(resultados!$A$2:$ZZ$1389, 827, MATCH($B$1, resultados!$A$1:$ZZ$1, 0))</f>
        <v/>
      </c>
      <c r="B833">
        <f>INDEX(resultados!$A$2:$ZZ$1389, 827, MATCH($B$2, resultados!$A$1:$ZZ$1, 0))</f>
        <v/>
      </c>
      <c r="C833">
        <f>INDEX(resultados!$A$2:$ZZ$1389, 827, MATCH($B$3, resultados!$A$1:$ZZ$1, 0))</f>
        <v/>
      </c>
    </row>
    <row r="834">
      <c r="A834">
        <f>INDEX(resultados!$A$2:$ZZ$1389, 828, MATCH($B$1, resultados!$A$1:$ZZ$1, 0))</f>
        <v/>
      </c>
      <c r="B834">
        <f>INDEX(resultados!$A$2:$ZZ$1389, 828, MATCH($B$2, resultados!$A$1:$ZZ$1, 0))</f>
        <v/>
      </c>
      <c r="C834">
        <f>INDEX(resultados!$A$2:$ZZ$1389, 828, MATCH($B$3, resultados!$A$1:$ZZ$1, 0))</f>
        <v/>
      </c>
    </row>
    <row r="835">
      <c r="A835">
        <f>INDEX(resultados!$A$2:$ZZ$1389, 829, MATCH($B$1, resultados!$A$1:$ZZ$1, 0))</f>
        <v/>
      </c>
      <c r="B835">
        <f>INDEX(resultados!$A$2:$ZZ$1389, 829, MATCH($B$2, resultados!$A$1:$ZZ$1, 0))</f>
        <v/>
      </c>
      <c r="C835">
        <f>INDEX(resultados!$A$2:$ZZ$1389, 829, MATCH($B$3, resultados!$A$1:$ZZ$1, 0))</f>
        <v/>
      </c>
    </row>
    <row r="836">
      <c r="A836">
        <f>INDEX(resultados!$A$2:$ZZ$1389, 830, MATCH($B$1, resultados!$A$1:$ZZ$1, 0))</f>
        <v/>
      </c>
      <c r="B836">
        <f>INDEX(resultados!$A$2:$ZZ$1389, 830, MATCH($B$2, resultados!$A$1:$ZZ$1, 0))</f>
        <v/>
      </c>
      <c r="C836">
        <f>INDEX(resultados!$A$2:$ZZ$1389, 830, MATCH($B$3, resultados!$A$1:$ZZ$1, 0))</f>
        <v/>
      </c>
    </row>
    <row r="837">
      <c r="A837">
        <f>INDEX(resultados!$A$2:$ZZ$1389, 831, MATCH($B$1, resultados!$A$1:$ZZ$1, 0))</f>
        <v/>
      </c>
      <c r="B837">
        <f>INDEX(resultados!$A$2:$ZZ$1389, 831, MATCH($B$2, resultados!$A$1:$ZZ$1, 0))</f>
        <v/>
      </c>
      <c r="C837">
        <f>INDEX(resultados!$A$2:$ZZ$1389, 831, MATCH($B$3, resultados!$A$1:$ZZ$1, 0))</f>
        <v/>
      </c>
    </row>
    <row r="838">
      <c r="A838">
        <f>INDEX(resultados!$A$2:$ZZ$1389, 832, MATCH($B$1, resultados!$A$1:$ZZ$1, 0))</f>
        <v/>
      </c>
      <c r="B838">
        <f>INDEX(resultados!$A$2:$ZZ$1389, 832, MATCH($B$2, resultados!$A$1:$ZZ$1, 0))</f>
        <v/>
      </c>
      <c r="C838">
        <f>INDEX(resultados!$A$2:$ZZ$1389, 832, MATCH($B$3, resultados!$A$1:$ZZ$1, 0))</f>
        <v/>
      </c>
    </row>
    <row r="839">
      <c r="A839">
        <f>INDEX(resultados!$A$2:$ZZ$1389, 833, MATCH($B$1, resultados!$A$1:$ZZ$1, 0))</f>
        <v/>
      </c>
      <c r="B839">
        <f>INDEX(resultados!$A$2:$ZZ$1389, 833, MATCH($B$2, resultados!$A$1:$ZZ$1, 0))</f>
        <v/>
      </c>
      <c r="C839">
        <f>INDEX(resultados!$A$2:$ZZ$1389, 833, MATCH($B$3, resultados!$A$1:$ZZ$1, 0))</f>
        <v/>
      </c>
    </row>
    <row r="840">
      <c r="A840">
        <f>INDEX(resultados!$A$2:$ZZ$1389, 834, MATCH($B$1, resultados!$A$1:$ZZ$1, 0))</f>
        <v/>
      </c>
      <c r="B840">
        <f>INDEX(resultados!$A$2:$ZZ$1389, 834, MATCH($B$2, resultados!$A$1:$ZZ$1, 0))</f>
        <v/>
      </c>
      <c r="C840">
        <f>INDEX(resultados!$A$2:$ZZ$1389, 834, MATCH($B$3, resultados!$A$1:$ZZ$1, 0))</f>
        <v/>
      </c>
    </row>
    <row r="841">
      <c r="A841">
        <f>INDEX(resultados!$A$2:$ZZ$1389, 835, MATCH($B$1, resultados!$A$1:$ZZ$1, 0))</f>
        <v/>
      </c>
      <c r="B841">
        <f>INDEX(resultados!$A$2:$ZZ$1389, 835, MATCH($B$2, resultados!$A$1:$ZZ$1, 0))</f>
        <v/>
      </c>
      <c r="C841">
        <f>INDEX(resultados!$A$2:$ZZ$1389, 835, MATCH($B$3, resultados!$A$1:$ZZ$1, 0))</f>
        <v/>
      </c>
    </row>
    <row r="842">
      <c r="A842">
        <f>INDEX(resultados!$A$2:$ZZ$1389, 836, MATCH($B$1, resultados!$A$1:$ZZ$1, 0))</f>
        <v/>
      </c>
      <c r="B842">
        <f>INDEX(resultados!$A$2:$ZZ$1389, 836, MATCH($B$2, resultados!$A$1:$ZZ$1, 0))</f>
        <v/>
      </c>
      <c r="C842">
        <f>INDEX(resultados!$A$2:$ZZ$1389, 836, MATCH($B$3, resultados!$A$1:$ZZ$1, 0))</f>
        <v/>
      </c>
    </row>
    <row r="843">
      <c r="A843">
        <f>INDEX(resultados!$A$2:$ZZ$1389, 837, MATCH($B$1, resultados!$A$1:$ZZ$1, 0))</f>
        <v/>
      </c>
      <c r="B843">
        <f>INDEX(resultados!$A$2:$ZZ$1389, 837, MATCH($B$2, resultados!$A$1:$ZZ$1, 0))</f>
        <v/>
      </c>
      <c r="C843">
        <f>INDEX(resultados!$A$2:$ZZ$1389, 837, MATCH($B$3, resultados!$A$1:$ZZ$1, 0))</f>
        <v/>
      </c>
    </row>
    <row r="844">
      <c r="A844">
        <f>INDEX(resultados!$A$2:$ZZ$1389, 838, MATCH($B$1, resultados!$A$1:$ZZ$1, 0))</f>
        <v/>
      </c>
      <c r="B844">
        <f>INDEX(resultados!$A$2:$ZZ$1389, 838, MATCH($B$2, resultados!$A$1:$ZZ$1, 0))</f>
        <v/>
      </c>
      <c r="C844">
        <f>INDEX(resultados!$A$2:$ZZ$1389, 838, MATCH($B$3, resultados!$A$1:$ZZ$1, 0))</f>
        <v/>
      </c>
    </row>
    <row r="845">
      <c r="A845">
        <f>INDEX(resultados!$A$2:$ZZ$1389, 839, MATCH($B$1, resultados!$A$1:$ZZ$1, 0))</f>
        <v/>
      </c>
      <c r="B845">
        <f>INDEX(resultados!$A$2:$ZZ$1389, 839, MATCH($B$2, resultados!$A$1:$ZZ$1, 0))</f>
        <v/>
      </c>
      <c r="C845">
        <f>INDEX(resultados!$A$2:$ZZ$1389, 839, MATCH($B$3, resultados!$A$1:$ZZ$1, 0))</f>
        <v/>
      </c>
    </row>
    <row r="846">
      <c r="A846">
        <f>INDEX(resultados!$A$2:$ZZ$1389, 840, MATCH($B$1, resultados!$A$1:$ZZ$1, 0))</f>
        <v/>
      </c>
      <c r="B846">
        <f>INDEX(resultados!$A$2:$ZZ$1389, 840, MATCH($B$2, resultados!$A$1:$ZZ$1, 0))</f>
        <v/>
      </c>
      <c r="C846">
        <f>INDEX(resultados!$A$2:$ZZ$1389, 840, MATCH($B$3, resultados!$A$1:$ZZ$1, 0))</f>
        <v/>
      </c>
    </row>
    <row r="847">
      <c r="A847">
        <f>INDEX(resultados!$A$2:$ZZ$1389, 841, MATCH($B$1, resultados!$A$1:$ZZ$1, 0))</f>
        <v/>
      </c>
      <c r="B847">
        <f>INDEX(resultados!$A$2:$ZZ$1389, 841, MATCH($B$2, resultados!$A$1:$ZZ$1, 0))</f>
        <v/>
      </c>
      <c r="C847">
        <f>INDEX(resultados!$A$2:$ZZ$1389, 841, MATCH($B$3, resultados!$A$1:$ZZ$1, 0))</f>
        <v/>
      </c>
    </row>
    <row r="848">
      <c r="A848">
        <f>INDEX(resultados!$A$2:$ZZ$1389, 842, MATCH($B$1, resultados!$A$1:$ZZ$1, 0))</f>
        <v/>
      </c>
      <c r="B848">
        <f>INDEX(resultados!$A$2:$ZZ$1389, 842, MATCH($B$2, resultados!$A$1:$ZZ$1, 0))</f>
        <v/>
      </c>
      <c r="C848">
        <f>INDEX(resultados!$A$2:$ZZ$1389, 842, MATCH($B$3, resultados!$A$1:$ZZ$1, 0))</f>
        <v/>
      </c>
    </row>
    <row r="849">
      <c r="A849">
        <f>INDEX(resultados!$A$2:$ZZ$1389, 843, MATCH($B$1, resultados!$A$1:$ZZ$1, 0))</f>
        <v/>
      </c>
      <c r="B849">
        <f>INDEX(resultados!$A$2:$ZZ$1389, 843, MATCH($B$2, resultados!$A$1:$ZZ$1, 0))</f>
        <v/>
      </c>
      <c r="C849">
        <f>INDEX(resultados!$A$2:$ZZ$1389, 843, MATCH($B$3, resultados!$A$1:$ZZ$1, 0))</f>
        <v/>
      </c>
    </row>
    <row r="850">
      <c r="A850">
        <f>INDEX(resultados!$A$2:$ZZ$1389, 844, MATCH($B$1, resultados!$A$1:$ZZ$1, 0))</f>
        <v/>
      </c>
      <c r="B850">
        <f>INDEX(resultados!$A$2:$ZZ$1389, 844, MATCH($B$2, resultados!$A$1:$ZZ$1, 0))</f>
        <v/>
      </c>
      <c r="C850">
        <f>INDEX(resultados!$A$2:$ZZ$1389, 844, MATCH($B$3, resultados!$A$1:$ZZ$1, 0))</f>
        <v/>
      </c>
    </row>
    <row r="851">
      <c r="A851">
        <f>INDEX(resultados!$A$2:$ZZ$1389, 845, MATCH($B$1, resultados!$A$1:$ZZ$1, 0))</f>
        <v/>
      </c>
      <c r="B851">
        <f>INDEX(resultados!$A$2:$ZZ$1389, 845, MATCH($B$2, resultados!$A$1:$ZZ$1, 0))</f>
        <v/>
      </c>
      <c r="C851">
        <f>INDEX(resultados!$A$2:$ZZ$1389, 845, MATCH($B$3, resultados!$A$1:$ZZ$1, 0))</f>
        <v/>
      </c>
    </row>
    <row r="852">
      <c r="A852">
        <f>INDEX(resultados!$A$2:$ZZ$1389, 846, MATCH($B$1, resultados!$A$1:$ZZ$1, 0))</f>
        <v/>
      </c>
      <c r="B852">
        <f>INDEX(resultados!$A$2:$ZZ$1389, 846, MATCH($B$2, resultados!$A$1:$ZZ$1, 0))</f>
        <v/>
      </c>
      <c r="C852">
        <f>INDEX(resultados!$A$2:$ZZ$1389, 846, MATCH($B$3, resultados!$A$1:$ZZ$1, 0))</f>
        <v/>
      </c>
    </row>
    <row r="853">
      <c r="A853">
        <f>INDEX(resultados!$A$2:$ZZ$1389, 847, MATCH($B$1, resultados!$A$1:$ZZ$1, 0))</f>
        <v/>
      </c>
      <c r="B853">
        <f>INDEX(resultados!$A$2:$ZZ$1389, 847, MATCH($B$2, resultados!$A$1:$ZZ$1, 0))</f>
        <v/>
      </c>
      <c r="C853">
        <f>INDEX(resultados!$A$2:$ZZ$1389, 847, MATCH($B$3, resultados!$A$1:$ZZ$1, 0))</f>
        <v/>
      </c>
    </row>
    <row r="854">
      <c r="A854">
        <f>INDEX(resultados!$A$2:$ZZ$1389, 848, MATCH($B$1, resultados!$A$1:$ZZ$1, 0))</f>
        <v/>
      </c>
      <c r="B854">
        <f>INDEX(resultados!$A$2:$ZZ$1389, 848, MATCH($B$2, resultados!$A$1:$ZZ$1, 0))</f>
        <v/>
      </c>
      <c r="C854">
        <f>INDEX(resultados!$A$2:$ZZ$1389, 848, MATCH($B$3, resultados!$A$1:$ZZ$1, 0))</f>
        <v/>
      </c>
    </row>
    <row r="855">
      <c r="A855">
        <f>INDEX(resultados!$A$2:$ZZ$1389, 849, MATCH($B$1, resultados!$A$1:$ZZ$1, 0))</f>
        <v/>
      </c>
      <c r="B855">
        <f>INDEX(resultados!$A$2:$ZZ$1389, 849, MATCH($B$2, resultados!$A$1:$ZZ$1, 0))</f>
        <v/>
      </c>
      <c r="C855">
        <f>INDEX(resultados!$A$2:$ZZ$1389, 849, MATCH($B$3, resultados!$A$1:$ZZ$1, 0))</f>
        <v/>
      </c>
    </row>
    <row r="856">
      <c r="A856">
        <f>INDEX(resultados!$A$2:$ZZ$1389, 850, MATCH($B$1, resultados!$A$1:$ZZ$1, 0))</f>
        <v/>
      </c>
      <c r="B856">
        <f>INDEX(resultados!$A$2:$ZZ$1389, 850, MATCH($B$2, resultados!$A$1:$ZZ$1, 0))</f>
        <v/>
      </c>
      <c r="C856">
        <f>INDEX(resultados!$A$2:$ZZ$1389, 850, MATCH($B$3, resultados!$A$1:$ZZ$1, 0))</f>
        <v/>
      </c>
    </row>
    <row r="857">
      <c r="A857">
        <f>INDEX(resultados!$A$2:$ZZ$1389, 851, MATCH($B$1, resultados!$A$1:$ZZ$1, 0))</f>
        <v/>
      </c>
      <c r="B857">
        <f>INDEX(resultados!$A$2:$ZZ$1389, 851, MATCH($B$2, resultados!$A$1:$ZZ$1, 0))</f>
        <v/>
      </c>
      <c r="C857">
        <f>INDEX(resultados!$A$2:$ZZ$1389, 851, MATCH($B$3, resultados!$A$1:$ZZ$1, 0))</f>
        <v/>
      </c>
    </row>
    <row r="858">
      <c r="A858">
        <f>INDEX(resultados!$A$2:$ZZ$1389, 852, MATCH($B$1, resultados!$A$1:$ZZ$1, 0))</f>
        <v/>
      </c>
      <c r="B858">
        <f>INDEX(resultados!$A$2:$ZZ$1389, 852, MATCH($B$2, resultados!$A$1:$ZZ$1, 0))</f>
        <v/>
      </c>
      <c r="C858">
        <f>INDEX(resultados!$A$2:$ZZ$1389, 852, MATCH($B$3, resultados!$A$1:$ZZ$1, 0))</f>
        <v/>
      </c>
    </row>
    <row r="859">
      <c r="A859">
        <f>INDEX(resultados!$A$2:$ZZ$1389, 853, MATCH($B$1, resultados!$A$1:$ZZ$1, 0))</f>
        <v/>
      </c>
      <c r="B859">
        <f>INDEX(resultados!$A$2:$ZZ$1389, 853, MATCH($B$2, resultados!$A$1:$ZZ$1, 0))</f>
        <v/>
      </c>
      <c r="C859">
        <f>INDEX(resultados!$A$2:$ZZ$1389, 853, MATCH($B$3, resultados!$A$1:$ZZ$1, 0))</f>
        <v/>
      </c>
    </row>
    <row r="860">
      <c r="A860">
        <f>INDEX(resultados!$A$2:$ZZ$1389, 854, MATCH($B$1, resultados!$A$1:$ZZ$1, 0))</f>
        <v/>
      </c>
      <c r="B860">
        <f>INDEX(resultados!$A$2:$ZZ$1389, 854, MATCH($B$2, resultados!$A$1:$ZZ$1, 0))</f>
        <v/>
      </c>
      <c r="C860">
        <f>INDEX(resultados!$A$2:$ZZ$1389, 854, MATCH($B$3, resultados!$A$1:$ZZ$1, 0))</f>
        <v/>
      </c>
    </row>
    <row r="861">
      <c r="A861">
        <f>INDEX(resultados!$A$2:$ZZ$1389, 855, MATCH($B$1, resultados!$A$1:$ZZ$1, 0))</f>
        <v/>
      </c>
      <c r="B861">
        <f>INDEX(resultados!$A$2:$ZZ$1389, 855, MATCH($B$2, resultados!$A$1:$ZZ$1, 0))</f>
        <v/>
      </c>
      <c r="C861">
        <f>INDEX(resultados!$A$2:$ZZ$1389, 855, MATCH($B$3, resultados!$A$1:$ZZ$1, 0))</f>
        <v/>
      </c>
    </row>
    <row r="862">
      <c r="A862">
        <f>INDEX(resultados!$A$2:$ZZ$1389, 856, MATCH($B$1, resultados!$A$1:$ZZ$1, 0))</f>
        <v/>
      </c>
      <c r="B862">
        <f>INDEX(resultados!$A$2:$ZZ$1389, 856, MATCH($B$2, resultados!$A$1:$ZZ$1, 0))</f>
        <v/>
      </c>
      <c r="C862">
        <f>INDEX(resultados!$A$2:$ZZ$1389, 856, MATCH($B$3, resultados!$A$1:$ZZ$1, 0))</f>
        <v/>
      </c>
    </row>
    <row r="863">
      <c r="A863">
        <f>INDEX(resultados!$A$2:$ZZ$1389, 857, MATCH($B$1, resultados!$A$1:$ZZ$1, 0))</f>
        <v/>
      </c>
      <c r="B863">
        <f>INDEX(resultados!$A$2:$ZZ$1389, 857, MATCH($B$2, resultados!$A$1:$ZZ$1, 0))</f>
        <v/>
      </c>
      <c r="C863">
        <f>INDEX(resultados!$A$2:$ZZ$1389, 857, MATCH($B$3, resultados!$A$1:$ZZ$1, 0))</f>
        <v/>
      </c>
    </row>
    <row r="864">
      <c r="A864">
        <f>INDEX(resultados!$A$2:$ZZ$1389, 858, MATCH($B$1, resultados!$A$1:$ZZ$1, 0))</f>
        <v/>
      </c>
      <c r="B864">
        <f>INDEX(resultados!$A$2:$ZZ$1389, 858, MATCH($B$2, resultados!$A$1:$ZZ$1, 0))</f>
        <v/>
      </c>
      <c r="C864">
        <f>INDEX(resultados!$A$2:$ZZ$1389, 858, MATCH($B$3, resultados!$A$1:$ZZ$1, 0))</f>
        <v/>
      </c>
    </row>
    <row r="865">
      <c r="A865">
        <f>INDEX(resultados!$A$2:$ZZ$1389, 859, MATCH($B$1, resultados!$A$1:$ZZ$1, 0))</f>
        <v/>
      </c>
      <c r="B865">
        <f>INDEX(resultados!$A$2:$ZZ$1389, 859, MATCH($B$2, resultados!$A$1:$ZZ$1, 0))</f>
        <v/>
      </c>
      <c r="C865">
        <f>INDEX(resultados!$A$2:$ZZ$1389, 859, MATCH($B$3, resultados!$A$1:$ZZ$1, 0))</f>
        <v/>
      </c>
    </row>
    <row r="866">
      <c r="A866">
        <f>INDEX(resultados!$A$2:$ZZ$1389, 860, MATCH($B$1, resultados!$A$1:$ZZ$1, 0))</f>
        <v/>
      </c>
      <c r="B866">
        <f>INDEX(resultados!$A$2:$ZZ$1389, 860, MATCH($B$2, resultados!$A$1:$ZZ$1, 0))</f>
        <v/>
      </c>
      <c r="C866">
        <f>INDEX(resultados!$A$2:$ZZ$1389, 860, MATCH($B$3, resultados!$A$1:$ZZ$1, 0))</f>
        <v/>
      </c>
    </row>
    <row r="867">
      <c r="A867">
        <f>INDEX(resultados!$A$2:$ZZ$1389, 861, MATCH($B$1, resultados!$A$1:$ZZ$1, 0))</f>
        <v/>
      </c>
      <c r="B867">
        <f>INDEX(resultados!$A$2:$ZZ$1389, 861, MATCH($B$2, resultados!$A$1:$ZZ$1, 0))</f>
        <v/>
      </c>
      <c r="C867">
        <f>INDEX(resultados!$A$2:$ZZ$1389, 861, MATCH($B$3, resultados!$A$1:$ZZ$1, 0))</f>
        <v/>
      </c>
    </row>
    <row r="868">
      <c r="A868">
        <f>INDEX(resultados!$A$2:$ZZ$1389, 862, MATCH($B$1, resultados!$A$1:$ZZ$1, 0))</f>
        <v/>
      </c>
      <c r="B868">
        <f>INDEX(resultados!$A$2:$ZZ$1389, 862, MATCH($B$2, resultados!$A$1:$ZZ$1, 0))</f>
        <v/>
      </c>
      <c r="C868">
        <f>INDEX(resultados!$A$2:$ZZ$1389, 862, MATCH($B$3, resultados!$A$1:$ZZ$1, 0))</f>
        <v/>
      </c>
    </row>
    <row r="869">
      <c r="A869">
        <f>INDEX(resultados!$A$2:$ZZ$1389, 863, MATCH($B$1, resultados!$A$1:$ZZ$1, 0))</f>
        <v/>
      </c>
      <c r="B869">
        <f>INDEX(resultados!$A$2:$ZZ$1389, 863, MATCH($B$2, resultados!$A$1:$ZZ$1, 0))</f>
        <v/>
      </c>
      <c r="C869">
        <f>INDEX(resultados!$A$2:$ZZ$1389, 863, MATCH($B$3, resultados!$A$1:$ZZ$1, 0))</f>
        <v/>
      </c>
    </row>
    <row r="870">
      <c r="A870">
        <f>INDEX(resultados!$A$2:$ZZ$1389, 864, MATCH($B$1, resultados!$A$1:$ZZ$1, 0))</f>
        <v/>
      </c>
      <c r="B870">
        <f>INDEX(resultados!$A$2:$ZZ$1389, 864, MATCH($B$2, resultados!$A$1:$ZZ$1, 0))</f>
        <v/>
      </c>
      <c r="C870">
        <f>INDEX(resultados!$A$2:$ZZ$1389, 864, MATCH($B$3, resultados!$A$1:$ZZ$1, 0))</f>
        <v/>
      </c>
    </row>
    <row r="871">
      <c r="A871">
        <f>INDEX(resultados!$A$2:$ZZ$1389, 865, MATCH($B$1, resultados!$A$1:$ZZ$1, 0))</f>
        <v/>
      </c>
      <c r="B871">
        <f>INDEX(resultados!$A$2:$ZZ$1389, 865, MATCH($B$2, resultados!$A$1:$ZZ$1, 0))</f>
        <v/>
      </c>
      <c r="C871">
        <f>INDEX(resultados!$A$2:$ZZ$1389, 865, MATCH($B$3, resultados!$A$1:$ZZ$1, 0))</f>
        <v/>
      </c>
    </row>
    <row r="872">
      <c r="A872">
        <f>INDEX(resultados!$A$2:$ZZ$1389, 866, MATCH($B$1, resultados!$A$1:$ZZ$1, 0))</f>
        <v/>
      </c>
      <c r="B872">
        <f>INDEX(resultados!$A$2:$ZZ$1389, 866, MATCH($B$2, resultados!$A$1:$ZZ$1, 0))</f>
        <v/>
      </c>
      <c r="C872">
        <f>INDEX(resultados!$A$2:$ZZ$1389, 866, MATCH($B$3, resultados!$A$1:$ZZ$1, 0))</f>
        <v/>
      </c>
    </row>
    <row r="873">
      <c r="A873">
        <f>INDEX(resultados!$A$2:$ZZ$1389, 867, MATCH($B$1, resultados!$A$1:$ZZ$1, 0))</f>
        <v/>
      </c>
      <c r="B873">
        <f>INDEX(resultados!$A$2:$ZZ$1389, 867, MATCH($B$2, resultados!$A$1:$ZZ$1, 0))</f>
        <v/>
      </c>
      <c r="C873">
        <f>INDEX(resultados!$A$2:$ZZ$1389, 867, MATCH($B$3, resultados!$A$1:$ZZ$1, 0))</f>
        <v/>
      </c>
    </row>
    <row r="874">
      <c r="A874">
        <f>INDEX(resultados!$A$2:$ZZ$1389, 868, MATCH($B$1, resultados!$A$1:$ZZ$1, 0))</f>
        <v/>
      </c>
      <c r="B874">
        <f>INDEX(resultados!$A$2:$ZZ$1389, 868, MATCH($B$2, resultados!$A$1:$ZZ$1, 0))</f>
        <v/>
      </c>
      <c r="C874">
        <f>INDEX(resultados!$A$2:$ZZ$1389, 868, MATCH($B$3, resultados!$A$1:$ZZ$1, 0))</f>
        <v/>
      </c>
    </row>
    <row r="875">
      <c r="A875">
        <f>INDEX(resultados!$A$2:$ZZ$1389, 869, MATCH($B$1, resultados!$A$1:$ZZ$1, 0))</f>
        <v/>
      </c>
      <c r="B875">
        <f>INDEX(resultados!$A$2:$ZZ$1389, 869, MATCH($B$2, resultados!$A$1:$ZZ$1, 0))</f>
        <v/>
      </c>
      <c r="C875">
        <f>INDEX(resultados!$A$2:$ZZ$1389, 869, MATCH($B$3, resultados!$A$1:$ZZ$1, 0))</f>
        <v/>
      </c>
    </row>
    <row r="876">
      <c r="A876">
        <f>INDEX(resultados!$A$2:$ZZ$1389, 870, MATCH($B$1, resultados!$A$1:$ZZ$1, 0))</f>
        <v/>
      </c>
      <c r="B876">
        <f>INDEX(resultados!$A$2:$ZZ$1389, 870, MATCH($B$2, resultados!$A$1:$ZZ$1, 0))</f>
        <v/>
      </c>
      <c r="C876">
        <f>INDEX(resultados!$A$2:$ZZ$1389, 870, MATCH($B$3, resultados!$A$1:$ZZ$1, 0))</f>
        <v/>
      </c>
    </row>
    <row r="877">
      <c r="A877">
        <f>INDEX(resultados!$A$2:$ZZ$1389, 871, MATCH($B$1, resultados!$A$1:$ZZ$1, 0))</f>
        <v/>
      </c>
      <c r="B877">
        <f>INDEX(resultados!$A$2:$ZZ$1389, 871, MATCH($B$2, resultados!$A$1:$ZZ$1, 0))</f>
        <v/>
      </c>
      <c r="C877">
        <f>INDEX(resultados!$A$2:$ZZ$1389, 871, MATCH($B$3, resultados!$A$1:$ZZ$1, 0))</f>
        <v/>
      </c>
    </row>
    <row r="878">
      <c r="A878">
        <f>INDEX(resultados!$A$2:$ZZ$1389, 872, MATCH($B$1, resultados!$A$1:$ZZ$1, 0))</f>
        <v/>
      </c>
      <c r="B878">
        <f>INDEX(resultados!$A$2:$ZZ$1389, 872, MATCH($B$2, resultados!$A$1:$ZZ$1, 0))</f>
        <v/>
      </c>
      <c r="C878">
        <f>INDEX(resultados!$A$2:$ZZ$1389, 872, MATCH($B$3, resultados!$A$1:$ZZ$1, 0))</f>
        <v/>
      </c>
    </row>
    <row r="879">
      <c r="A879">
        <f>INDEX(resultados!$A$2:$ZZ$1389, 873, MATCH($B$1, resultados!$A$1:$ZZ$1, 0))</f>
        <v/>
      </c>
      <c r="B879">
        <f>INDEX(resultados!$A$2:$ZZ$1389, 873, MATCH($B$2, resultados!$A$1:$ZZ$1, 0))</f>
        <v/>
      </c>
      <c r="C879">
        <f>INDEX(resultados!$A$2:$ZZ$1389, 873, MATCH($B$3, resultados!$A$1:$ZZ$1, 0))</f>
        <v/>
      </c>
    </row>
    <row r="880">
      <c r="A880">
        <f>INDEX(resultados!$A$2:$ZZ$1389, 874, MATCH($B$1, resultados!$A$1:$ZZ$1, 0))</f>
        <v/>
      </c>
      <c r="B880">
        <f>INDEX(resultados!$A$2:$ZZ$1389, 874, MATCH($B$2, resultados!$A$1:$ZZ$1, 0))</f>
        <v/>
      </c>
      <c r="C880">
        <f>INDEX(resultados!$A$2:$ZZ$1389, 874, MATCH($B$3, resultados!$A$1:$ZZ$1, 0))</f>
        <v/>
      </c>
    </row>
    <row r="881">
      <c r="A881">
        <f>INDEX(resultados!$A$2:$ZZ$1389, 875, MATCH($B$1, resultados!$A$1:$ZZ$1, 0))</f>
        <v/>
      </c>
      <c r="B881">
        <f>INDEX(resultados!$A$2:$ZZ$1389, 875, MATCH($B$2, resultados!$A$1:$ZZ$1, 0))</f>
        <v/>
      </c>
      <c r="C881">
        <f>INDEX(resultados!$A$2:$ZZ$1389, 875, MATCH($B$3, resultados!$A$1:$ZZ$1, 0))</f>
        <v/>
      </c>
    </row>
    <row r="882">
      <c r="A882">
        <f>INDEX(resultados!$A$2:$ZZ$1389, 876, MATCH($B$1, resultados!$A$1:$ZZ$1, 0))</f>
        <v/>
      </c>
      <c r="B882">
        <f>INDEX(resultados!$A$2:$ZZ$1389, 876, MATCH($B$2, resultados!$A$1:$ZZ$1, 0))</f>
        <v/>
      </c>
      <c r="C882">
        <f>INDEX(resultados!$A$2:$ZZ$1389, 876, MATCH($B$3, resultados!$A$1:$ZZ$1, 0))</f>
        <v/>
      </c>
    </row>
    <row r="883">
      <c r="A883">
        <f>INDEX(resultados!$A$2:$ZZ$1389, 877, MATCH($B$1, resultados!$A$1:$ZZ$1, 0))</f>
        <v/>
      </c>
      <c r="B883">
        <f>INDEX(resultados!$A$2:$ZZ$1389, 877, MATCH($B$2, resultados!$A$1:$ZZ$1, 0))</f>
        <v/>
      </c>
      <c r="C883">
        <f>INDEX(resultados!$A$2:$ZZ$1389, 877, MATCH($B$3, resultados!$A$1:$ZZ$1, 0))</f>
        <v/>
      </c>
    </row>
    <row r="884">
      <c r="A884">
        <f>INDEX(resultados!$A$2:$ZZ$1389, 878, MATCH($B$1, resultados!$A$1:$ZZ$1, 0))</f>
        <v/>
      </c>
      <c r="B884">
        <f>INDEX(resultados!$A$2:$ZZ$1389, 878, MATCH($B$2, resultados!$A$1:$ZZ$1, 0))</f>
        <v/>
      </c>
      <c r="C884">
        <f>INDEX(resultados!$A$2:$ZZ$1389, 878, MATCH($B$3, resultados!$A$1:$ZZ$1, 0))</f>
        <v/>
      </c>
    </row>
    <row r="885">
      <c r="A885">
        <f>INDEX(resultados!$A$2:$ZZ$1389, 879, MATCH($B$1, resultados!$A$1:$ZZ$1, 0))</f>
        <v/>
      </c>
      <c r="B885">
        <f>INDEX(resultados!$A$2:$ZZ$1389, 879, MATCH($B$2, resultados!$A$1:$ZZ$1, 0))</f>
        <v/>
      </c>
      <c r="C885">
        <f>INDEX(resultados!$A$2:$ZZ$1389, 879, MATCH($B$3, resultados!$A$1:$ZZ$1, 0))</f>
        <v/>
      </c>
    </row>
    <row r="886">
      <c r="A886">
        <f>INDEX(resultados!$A$2:$ZZ$1389, 880, MATCH($B$1, resultados!$A$1:$ZZ$1, 0))</f>
        <v/>
      </c>
      <c r="B886">
        <f>INDEX(resultados!$A$2:$ZZ$1389, 880, MATCH($B$2, resultados!$A$1:$ZZ$1, 0))</f>
        <v/>
      </c>
      <c r="C886">
        <f>INDEX(resultados!$A$2:$ZZ$1389, 880, MATCH($B$3, resultados!$A$1:$ZZ$1, 0))</f>
        <v/>
      </c>
    </row>
    <row r="887">
      <c r="A887">
        <f>INDEX(resultados!$A$2:$ZZ$1389, 881, MATCH($B$1, resultados!$A$1:$ZZ$1, 0))</f>
        <v/>
      </c>
      <c r="B887">
        <f>INDEX(resultados!$A$2:$ZZ$1389, 881, MATCH($B$2, resultados!$A$1:$ZZ$1, 0))</f>
        <v/>
      </c>
      <c r="C887">
        <f>INDEX(resultados!$A$2:$ZZ$1389, 881, MATCH($B$3, resultados!$A$1:$ZZ$1, 0))</f>
        <v/>
      </c>
    </row>
    <row r="888">
      <c r="A888">
        <f>INDEX(resultados!$A$2:$ZZ$1389, 882, MATCH($B$1, resultados!$A$1:$ZZ$1, 0))</f>
        <v/>
      </c>
      <c r="B888">
        <f>INDEX(resultados!$A$2:$ZZ$1389, 882, MATCH($B$2, resultados!$A$1:$ZZ$1, 0))</f>
        <v/>
      </c>
      <c r="C888">
        <f>INDEX(resultados!$A$2:$ZZ$1389, 882, MATCH($B$3, resultados!$A$1:$ZZ$1, 0))</f>
        <v/>
      </c>
    </row>
    <row r="889">
      <c r="A889">
        <f>INDEX(resultados!$A$2:$ZZ$1389, 883, MATCH($B$1, resultados!$A$1:$ZZ$1, 0))</f>
        <v/>
      </c>
      <c r="B889">
        <f>INDEX(resultados!$A$2:$ZZ$1389, 883, MATCH($B$2, resultados!$A$1:$ZZ$1, 0))</f>
        <v/>
      </c>
      <c r="C889">
        <f>INDEX(resultados!$A$2:$ZZ$1389, 883, MATCH($B$3, resultados!$A$1:$ZZ$1, 0))</f>
        <v/>
      </c>
    </row>
    <row r="890">
      <c r="A890">
        <f>INDEX(resultados!$A$2:$ZZ$1389, 884, MATCH($B$1, resultados!$A$1:$ZZ$1, 0))</f>
        <v/>
      </c>
      <c r="B890">
        <f>INDEX(resultados!$A$2:$ZZ$1389, 884, MATCH($B$2, resultados!$A$1:$ZZ$1, 0))</f>
        <v/>
      </c>
      <c r="C890">
        <f>INDEX(resultados!$A$2:$ZZ$1389, 884, MATCH($B$3, resultados!$A$1:$ZZ$1, 0))</f>
        <v/>
      </c>
    </row>
    <row r="891">
      <c r="A891">
        <f>INDEX(resultados!$A$2:$ZZ$1389, 885, MATCH($B$1, resultados!$A$1:$ZZ$1, 0))</f>
        <v/>
      </c>
      <c r="B891">
        <f>INDEX(resultados!$A$2:$ZZ$1389, 885, MATCH($B$2, resultados!$A$1:$ZZ$1, 0))</f>
        <v/>
      </c>
      <c r="C891">
        <f>INDEX(resultados!$A$2:$ZZ$1389, 885, MATCH($B$3, resultados!$A$1:$ZZ$1, 0))</f>
        <v/>
      </c>
    </row>
    <row r="892">
      <c r="A892">
        <f>INDEX(resultados!$A$2:$ZZ$1389, 886, MATCH($B$1, resultados!$A$1:$ZZ$1, 0))</f>
        <v/>
      </c>
      <c r="B892">
        <f>INDEX(resultados!$A$2:$ZZ$1389, 886, MATCH($B$2, resultados!$A$1:$ZZ$1, 0))</f>
        <v/>
      </c>
      <c r="C892">
        <f>INDEX(resultados!$A$2:$ZZ$1389, 886, MATCH($B$3, resultados!$A$1:$ZZ$1, 0))</f>
        <v/>
      </c>
    </row>
    <row r="893">
      <c r="A893">
        <f>INDEX(resultados!$A$2:$ZZ$1389, 887, MATCH($B$1, resultados!$A$1:$ZZ$1, 0))</f>
        <v/>
      </c>
      <c r="B893">
        <f>INDEX(resultados!$A$2:$ZZ$1389, 887, MATCH($B$2, resultados!$A$1:$ZZ$1, 0))</f>
        <v/>
      </c>
      <c r="C893">
        <f>INDEX(resultados!$A$2:$ZZ$1389, 887, MATCH($B$3, resultados!$A$1:$ZZ$1, 0))</f>
        <v/>
      </c>
    </row>
    <row r="894">
      <c r="A894">
        <f>INDEX(resultados!$A$2:$ZZ$1389, 888, MATCH($B$1, resultados!$A$1:$ZZ$1, 0))</f>
        <v/>
      </c>
      <c r="B894">
        <f>INDEX(resultados!$A$2:$ZZ$1389, 888, MATCH($B$2, resultados!$A$1:$ZZ$1, 0))</f>
        <v/>
      </c>
      <c r="C894">
        <f>INDEX(resultados!$A$2:$ZZ$1389, 888, MATCH($B$3, resultados!$A$1:$ZZ$1, 0))</f>
        <v/>
      </c>
    </row>
    <row r="895">
      <c r="A895">
        <f>INDEX(resultados!$A$2:$ZZ$1389, 889, MATCH($B$1, resultados!$A$1:$ZZ$1, 0))</f>
        <v/>
      </c>
      <c r="B895">
        <f>INDEX(resultados!$A$2:$ZZ$1389, 889, MATCH($B$2, resultados!$A$1:$ZZ$1, 0))</f>
        <v/>
      </c>
      <c r="C895">
        <f>INDEX(resultados!$A$2:$ZZ$1389, 889, MATCH($B$3, resultados!$A$1:$ZZ$1, 0))</f>
        <v/>
      </c>
    </row>
    <row r="896">
      <c r="A896">
        <f>INDEX(resultados!$A$2:$ZZ$1389, 890, MATCH($B$1, resultados!$A$1:$ZZ$1, 0))</f>
        <v/>
      </c>
      <c r="B896">
        <f>INDEX(resultados!$A$2:$ZZ$1389, 890, MATCH($B$2, resultados!$A$1:$ZZ$1, 0))</f>
        <v/>
      </c>
      <c r="C896">
        <f>INDEX(resultados!$A$2:$ZZ$1389, 890, MATCH($B$3, resultados!$A$1:$ZZ$1, 0))</f>
        <v/>
      </c>
    </row>
    <row r="897">
      <c r="A897">
        <f>INDEX(resultados!$A$2:$ZZ$1389, 891, MATCH($B$1, resultados!$A$1:$ZZ$1, 0))</f>
        <v/>
      </c>
      <c r="B897">
        <f>INDEX(resultados!$A$2:$ZZ$1389, 891, MATCH($B$2, resultados!$A$1:$ZZ$1, 0))</f>
        <v/>
      </c>
      <c r="C897">
        <f>INDEX(resultados!$A$2:$ZZ$1389, 891, MATCH($B$3, resultados!$A$1:$ZZ$1, 0))</f>
        <v/>
      </c>
    </row>
    <row r="898">
      <c r="A898">
        <f>INDEX(resultados!$A$2:$ZZ$1389, 892, MATCH($B$1, resultados!$A$1:$ZZ$1, 0))</f>
        <v/>
      </c>
      <c r="B898">
        <f>INDEX(resultados!$A$2:$ZZ$1389, 892, MATCH($B$2, resultados!$A$1:$ZZ$1, 0))</f>
        <v/>
      </c>
      <c r="C898">
        <f>INDEX(resultados!$A$2:$ZZ$1389, 892, MATCH($B$3, resultados!$A$1:$ZZ$1, 0))</f>
        <v/>
      </c>
    </row>
    <row r="899">
      <c r="A899">
        <f>INDEX(resultados!$A$2:$ZZ$1389, 893, MATCH($B$1, resultados!$A$1:$ZZ$1, 0))</f>
        <v/>
      </c>
      <c r="B899">
        <f>INDEX(resultados!$A$2:$ZZ$1389, 893, MATCH($B$2, resultados!$A$1:$ZZ$1, 0))</f>
        <v/>
      </c>
      <c r="C899">
        <f>INDEX(resultados!$A$2:$ZZ$1389, 893, MATCH($B$3, resultados!$A$1:$ZZ$1, 0))</f>
        <v/>
      </c>
    </row>
    <row r="900">
      <c r="A900">
        <f>INDEX(resultados!$A$2:$ZZ$1389, 894, MATCH($B$1, resultados!$A$1:$ZZ$1, 0))</f>
        <v/>
      </c>
      <c r="B900">
        <f>INDEX(resultados!$A$2:$ZZ$1389, 894, MATCH($B$2, resultados!$A$1:$ZZ$1, 0))</f>
        <v/>
      </c>
      <c r="C900">
        <f>INDEX(resultados!$A$2:$ZZ$1389, 894, MATCH($B$3, resultados!$A$1:$ZZ$1, 0))</f>
        <v/>
      </c>
    </row>
    <row r="901">
      <c r="A901">
        <f>INDEX(resultados!$A$2:$ZZ$1389, 895, MATCH($B$1, resultados!$A$1:$ZZ$1, 0))</f>
        <v/>
      </c>
      <c r="B901">
        <f>INDEX(resultados!$A$2:$ZZ$1389, 895, MATCH($B$2, resultados!$A$1:$ZZ$1, 0))</f>
        <v/>
      </c>
      <c r="C901">
        <f>INDEX(resultados!$A$2:$ZZ$1389, 895, MATCH($B$3, resultados!$A$1:$ZZ$1, 0))</f>
        <v/>
      </c>
    </row>
    <row r="902">
      <c r="A902">
        <f>INDEX(resultados!$A$2:$ZZ$1389, 896, MATCH($B$1, resultados!$A$1:$ZZ$1, 0))</f>
        <v/>
      </c>
      <c r="B902">
        <f>INDEX(resultados!$A$2:$ZZ$1389, 896, MATCH($B$2, resultados!$A$1:$ZZ$1, 0))</f>
        <v/>
      </c>
      <c r="C902">
        <f>INDEX(resultados!$A$2:$ZZ$1389, 896, MATCH($B$3, resultados!$A$1:$ZZ$1, 0))</f>
        <v/>
      </c>
    </row>
    <row r="903">
      <c r="A903">
        <f>INDEX(resultados!$A$2:$ZZ$1389, 897, MATCH($B$1, resultados!$A$1:$ZZ$1, 0))</f>
        <v/>
      </c>
      <c r="B903">
        <f>INDEX(resultados!$A$2:$ZZ$1389, 897, MATCH($B$2, resultados!$A$1:$ZZ$1, 0))</f>
        <v/>
      </c>
      <c r="C903">
        <f>INDEX(resultados!$A$2:$ZZ$1389, 897, MATCH($B$3, resultados!$A$1:$ZZ$1, 0))</f>
        <v/>
      </c>
    </row>
    <row r="904">
      <c r="A904">
        <f>INDEX(resultados!$A$2:$ZZ$1389, 898, MATCH($B$1, resultados!$A$1:$ZZ$1, 0))</f>
        <v/>
      </c>
      <c r="B904">
        <f>INDEX(resultados!$A$2:$ZZ$1389, 898, MATCH($B$2, resultados!$A$1:$ZZ$1, 0))</f>
        <v/>
      </c>
      <c r="C904">
        <f>INDEX(resultados!$A$2:$ZZ$1389, 898, MATCH($B$3, resultados!$A$1:$ZZ$1, 0))</f>
        <v/>
      </c>
    </row>
    <row r="905">
      <c r="A905">
        <f>INDEX(resultados!$A$2:$ZZ$1389, 899, MATCH($B$1, resultados!$A$1:$ZZ$1, 0))</f>
        <v/>
      </c>
      <c r="B905">
        <f>INDEX(resultados!$A$2:$ZZ$1389, 899, MATCH($B$2, resultados!$A$1:$ZZ$1, 0))</f>
        <v/>
      </c>
      <c r="C905">
        <f>INDEX(resultados!$A$2:$ZZ$1389, 899, MATCH($B$3, resultados!$A$1:$ZZ$1, 0))</f>
        <v/>
      </c>
    </row>
    <row r="906">
      <c r="A906">
        <f>INDEX(resultados!$A$2:$ZZ$1389, 900, MATCH($B$1, resultados!$A$1:$ZZ$1, 0))</f>
        <v/>
      </c>
      <c r="B906">
        <f>INDEX(resultados!$A$2:$ZZ$1389, 900, MATCH($B$2, resultados!$A$1:$ZZ$1, 0))</f>
        <v/>
      </c>
      <c r="C906">
        <f>INDEX(resultados!$A$2:$ZZ$1389, 900, MATCH($B$3, resultados!$A$1:$ZZ$1, 0))</f>
        <v/>
      </c>
    </row>
    <row r="907">
      <c r="A907">
        <f>INDEX(resultados!$A$2:$ZZ$1389, 901, MATCH($B$1, resultados!$A$1:$ZZ$1, 0))</f>
        <v/>
      </c>
      <c r="B907">
        <f>INDEX(resultados!$A$2:$ZZ$1389, 901, MATCH($B$2, resultados!$A$1:$ZZ$1, 0))</f>
        <v/>
      </c>
      <c r="C907">
        <f>INDEX(resultados!$A$2:$ZZ$1389, 901, MATCH($B$3, resultados!$A$1:$ZZ$1, 0))</f>
        <v/>
      </c>
    </row>
    <row r="908">
      <c r="A908">
        <f>INDEX(resultados!$A$2:$ZZ$1389, 902, MATCH($B$1, resultados!$A$1:$ZZ$1, 0))</f>
        <v/>
      </c>
      <c r="B908">
        <f>INDEX(resultados!$A$2:$ZZ$1389, 902, MATCH($B$2, resultados!$A$1:$ZZ$1, 0))</f>
        <v/>
      </c>
      <c r="C908">
        <f>INDEX(resultados!$A$2:$ZZ$1389, 902, MATCH($B$3, resultados!$A$1:$ZZ$1, 0))</f>
        <v/>
      </c>
    </row>
    <row r="909">
      <c r="A909">
        <f>INDEX(resultados!$A$2:$ZZ$1389, 903, MATCH($B$1, resultados!$A$1:$ZZ$1, 0))</f>
        <v/>
      </c>
      <c r="B909">
        <f>INDEX(resultados!$A$2:$ZZ$1389, 903, MATCH($B$2, resultados!$A$1:$ZZ$1, 0))</f>
        <v/>
      </c>
      <c r="C909">
        <f>INDEX(resultados!$A$2:$ZZ$1389, 903, MATCH($B$3, resultados!$A$1:$ZZ$1, 0))</f>
        <v/>
      </c>
    </row>
    <row r="910">
      <c r="A910">
        <f>INDEX(resultados!$A$2:$ZZ$1389, 904, MATCH($B$1, resultados!$A$1:$ZZ$1, 0))</f>
        <v/>
      </c>
      <c r="B910">
        <f>INDEX(resultados!$A$2:$ZZ$1389, 904, MATCH($B$2, resultados!$A$1:$ZZ$1, 0))</f>
        <v/>
      </c>
      <c r="C910">
        <f>INDEX(resultados!$A$2:$ZZ$1389, 904, MATCH($B$3, resultados!$A$1:$ZZ$1, 0))</f>
        <v/>
      </c>
    </row>
    <row r="911">
      <c r="A911">
        <f>INDEX(resultados!$A$2:$ZZ$1389, 905, MATCH($B$1, resultados!$A$1:$ZZ$1, 0))</f>
        <v/>
      </c>
      <c r="B911">
        <f>INDEX(resultados!$A$2:$ZZ$1389, 905, MATCH($B$2, resultados!$A$1:$ZZ$1, 0))</f>
        <v/>
      </c>
      <c r="C911">
        <f>INDEX(resultados!$A$2:$ZZ$1389, 905, MATCH($B$3, resultados!$A$1:$ZZ$1, 0))</f>
        <v/>
      </c>
    </row>
    <row r="912">
      <c r="A912">
        <f>INDEX(resultados!$A$2:$ZZ$1389, 906, MATCH($B$1, resultados!$A$1:$ZZ$1, 0))</f>
        <v/>
      </c>
      <c r="B912">
        <f>INDEX(resultados!$A$2:$ZZ$1389, 906, MATCH($B$2, resultados!$A$1:$ZZ$1, 0))</f>
        <v/>
      </c>
      <c r="C912">
        <f>INDEX(resultados!$A$2:$ZZ$1389, 906, MATCH($B$3, resultados!$A$1:$ZZ$1, 0))</f>
        <v/>
      </c>
    </row>
    <row r="913">
      <c r="A913">
        <f>INDEX(resultados!$A$2:$ZZ$1389, 907, MATCH($B$1, resultados!$A$1:$ZZ$1, 0))</f>
        <v/>
      </c>
      <c r="B913">
        <f>INDEX(resultados!$A$2:$ZZ$1389, 907, MATCH($B$2, resultados!$A$1:$ZZ$1, 0))</f>
        <v/>
      </c>
      <c r="C913">
        <f>INDEX(resultados!$A$2:$ZZ$1389, 907, MATCH($B$3, resultados!$A$1:$ZZ$1, 0))</f>
        <v/>
      </c>
    </row>
    <row r="914">
      <c r="A914">
        <f>INDEX(resultados!$A$2:$ZZ$1389, 908, MATCH($B$1, resultados!$A$1:$ZZ$1, 0))</f>
        <v/>
      </c>
      <c r="B914">
        <f>INDEX(resultados!$A$2:$ZZ$1389, 908, MATCH($B$2, resultados!$A$1:$ZZ$1, 0))</f>
        <v/>
      </c>
      <c r="C914">
        <f>INDEX(resultados!$A$2:$ZZ$1389, 908, MATCH($B$3, resultados!$A$1:$ZZ$1, 0))</f>
        <v/>
      </c>
    </row>
    <row r="915">
      <c r="A915">
        <f>INDEX(resultados!$A$2:$ZZ$1389, 909, MATCH($B$1, resultados!$A$1:$ZZ$1, 0))</f>
        <v/>
      </c>
      <c r="B915">
        <f>INDEX(resultados!$A$2:$ZZ$1389, 909, MATCH($B$2, resultados!$A$1:$ZZ$1, 0))</f>
        <v/>
      </c>
      <c r="C915">
        <f>INDEX(resultados!$A$2:$ZZ$1389, 909, MATCH($B$3, resultados!$A$1:$ZZ$1, 0))</f>
        <v/>
      </c>
    </row>
    <row r="916">
      <c r="A916">
        <f>INDEX(resultados!$A$2:$ZZ$1389, 910, MATCH($B$1, resultados!$A$1:$ZZ$1, 0))</f>
        <v/>
      </c>
      <c r="B916">
        <f>INDEX(resultados!$A$2:$ZZ$1389, 910, MATCH($B$2, resultados!$A$1:$ZZ$1, 0))</f>
        <v/>
      </c>
      <c r="C916">
        <f>INDEX(resultados!$A$2:$ZZ$1389, 910, MATCH($B$3, resultados!$A$1:$ZZ$1, 0))</f>
        <v/>
      </c>
    </row>
    <row r="917">
      <c r="A917">
        <f>INDEX(resultados!$A$2:$ZZ$1389, 911, MATCH($B$1, resultados!$A$1:$ZZ$1, 0))</f>
        <v/>
      </c>
      <c r="B917">
        <f>INDEX(resultados!$A$2:$ZZ$1389, 911, MATCH($B$2, resultados!$A$1:$ZZ$1, 0))</f>
        <v/>
      </c>
      <c r="C917">
        <f>INDEX(resultados!$A$2:$ZZ$1389, 911, MATCH($B$3, resultados!$A$1:$ZZ$1, 0))</f>
        <v/>
      </c>
    </row>
    <row r="918">
      <c r="A918">
        <f>INDEX(resultados!$A$2:$ZZ$1389, 912, MATCH($B$1, resultados!$A$1:$ZZ$1, 0))</f>
        <v/>
      </c>
      <c r="B918">
        <f>INDEX(resultados!$A$2:$ZZ$1389, 912, MATCH($B$2, resultados!$A$1:$ZZ$1, 0))</f>
        <v/>
      </c>
      <c r="C918">
        <f>INDEX(resultados!$A$2:$ZZ$1389, 912, MATCH($B$3, resultados!$A$1:$ZZ$1, 0))</f>
        <v/>
      </c>
    </row>
    <row r="919">
      <c r="A919">
        <f>INDEX(resultados!$A$2:$ZZ$1389, 913, MATCH($B$1, resultados!$A$1:$ZZ$1, 0))</f>
        <v/>
      </c>
      <c r="B919">
        <f>INDEX(resultados!$A$2:$ZZ$1389, 913, MATCH($B$2, resultados!$A$1:$ZZ$1, 0))</f>
        <v/>
      </c>
      <c r="C919">
        <f>INDEX(resultados!$A$2:$ZZ$1389, 913, MATCH($B$3, resultados!$A$1:$ZZ$1, 0))</f>
        <v/>
      </c>
    </row>
    <row r="920">
      <c r="A920">
        <f>INDEX(resultados!$A$2:$ZZ$1389, 914, MATCH($B$1, resultados!$A$1:$ZZ$1, 0))</f>
        <v/>
      </c>
      <c r="B920">
        <f>INDEX(resultados!$A$2:$ZZ$1389, 914, MATCH($B$2, resultados!$A$1:$ZZ$1, 0))</f>
        <v/>
      </c>
      <c r="C920">
        <f>INDEX(resultados!$A$2:$ZZ$1389, 914, MATCH($B$3, resultados!$A$1:$ZZ$1, 0))</f>
        <v/>
      </c>
    </row>
    <row r="921">
      <c r="A921">
        <f>INDEX(resultados!$A$2:$ZZ$1389, 915, MATCH($B$1, resultados!$A$1:$ZZ$1, 0))</f>
        <v/>
      </c>
      <c r="B921">
        <f>INDEX(resultados!$A$2:$ZZ$1389, 915, MATCH($B$2, resultados!$A$1:$ZZ$1, 0))</f>
        <v/>
      </c>
      <c r="C921">
        <f>INDEX(resultados!$A$2:$ZZ$1389, 915, MATCH($B$3, resultados!$A$1:$ZZ$1, 0))</f>
        <v/>
      </c>
    </row>
    <row r="922">
      <c r="A922">
        <f>INDEX(resultados!$A$2:$ZZ$1389, 916, MATCH($B$1, resultados!$A$1:$ZZ$1, 0))</f>
        <v/>
      </c>
      <c r="B922">
        <f>INDEX(resultados!$A$2:$ZZ$1389, 916, MATCH($B$2, resultados!$A$1:$ZZ$1, 0))</f>
        <v/>
      </c>
      <c r="C922">
        <f>INDEX(resultados!$A$2:$ZZ$1389, 916, MATCH($B$3, resultados!$A$1:$ZZ$1, 0))</f>
        <v/>
      </c>
    </row>
    <row r="923">
      <c r="A923">
        <f>INDEX(resultados!$A$2:$ZZ$1389, 917, MATCH($B$1, resultados!$A$1:$ZZ$1, 0))</f>
        <v/>
      </c>
      <c r="B923">
        <f>INDEX(resultados!$A$2:$ZZ$1389, 917, MATCH($B$2, resultados!$A$1:$ZZ$1, 0))</f>
        <v/>
      </c>
      <c r="C923">
        <f>INDEX(resultados!$A$2:$ZZ$1389, 917, MATCH($B$3, resultados!$A$1:$ZZ$1, 0))</f>
        <v/>
      </c>
    </row>
    <row r="924">
      <c r="A924">
        <f>INDEX(resultados!$A$2:$ZZ$1389, 918, MATCH($B$1, resultados!$A$1:$ZZ$1, 0))</f>
        <v/>
      </c>
      <c r="B924">
        <f>INDEX(resultados!$A$2:$ZZ$1389, 918, MATCH($B$2, resultados!$A$1:$ZZ$1, 0))</f>
        <v/>
      </c>
      <c r="C924">
        <f>INDEX(resultados!$A$2:$ZZ$1389, 918, MATCH($B$3, resultados!$A$1:$ZZ$1, 0))</f>
        <v/>
      </c>
    </row>
    <row r="925">
      <c r="A925">
        <f>INDEX(resultados!$A$2:$ZZ$1389, 919, MATCH($B$1, resultados!$A$1:$ZZ$1, 0))</f>
        <v/>
      </c>
      <c r="B925">
        <f>INDEX(resultados!$A$2:$ZZ$1389, 919, MATCH($B$2, resultados!$A$1:$ZZ$1, 0))</f>
        <v/>
      </c>
      <c r="C925">
        <f>INDEX(resultados!$A$2:$ZZ$1389, 919, MATCH($B$3, resultados!$A$1:$ZZ$1, 0))</f>
        <v/>
      </c>
    </row>
    <row r="926">
      <c r="A926">
        <f>INDEX(resultados!$A$2:$ZZ$1389, 920, MATCH($B$1, resultados!$A$1:$ZZ$1, 0))</f>
        <v/>
      </c>
      <c r="B926">
        <f>INDEX(resultados!$A$2:$ZZ$1389, 920, MATCH($B$2, resultados!$A$1:$ZZ$1, 0))</f>
        <v/>
      </c>
      <c r="C926">
        <f>INDEX(resultados!$A$2:$ZZ$1389, 920, MATCH($B$3, resultados!$A$1:$ZZ$1, 0))</f>
        <v/>
      </c>
    </row>
    <row r="927">
      <c r="A927">
        <f>INDEX(resultados!$A$2:$ZZ$1389, 921, MATCH($B$1, resultados!$A$1:$ZZ$1, 0))</f>
        <v/>
      </c>
      <c r="B927">
        <f>INDEX(resultados!$A$2:$ZZ$1389, 921, MATCH($B$2, resultados!$A$1:$ZZ$1, 0))</f>
        <v/>
      </c>
      <c r="C927">
        <f>INDEX(resultados!$A$2:$ZZ$1389, 921, MATCH($B$3, resultados!$A$1:$ZZ$1, 0))</f>
        <v/>
      </c>
    </row>
    <row r="928">
      <c r="A928">
        <f>INDEX(resultados!$A$2:$ZZ$1389, 922, MATCH($B$1, resultados!$A$1:$ZZ$1, 0))</f>
        <v/>
      </c>
      <c r="B928">
        <f>INDEX(resultados!$A$2:$ZZ$1389, 922, MATCH($B$2, resultados!$A$1:$ZZ$1, 0))</f>
        <v/>
      </c>
      <c r="C928">
        <f>INDEX(resultados!$A$2:$ZZ$1389, 922, MATCH($B$3, resultados!$A$1:$ZZ$1, 0))</f>
        <v/>
      </c>
    </row>
    <row r="929">
      <c r="A929">
        <f>INDEX(resultados!$A$2:$ZZ$1389, 923, MATCH($B$1, resultados!$A$1:$ZZ$1, 0))</f>
        <v/>
      </c>
      <c r="B929">
        <f>INDEX(resultados!$A$2:$ZZ$1389, 923, MATCH($B$2, resultados!$A$1:$ZZ$1, 0))</f>
        <v/>
      </c>
      <c r="C929">
        <f>INDEX(resultados!$A$2:$ZZ$1389, 923, MATCH($B$3, resultados!$A$1:$ZZ$1, 0))</f>
        <v/>
      </c>
    </row>
    <row r="930">
      <c r="A930">
        <f>INDEX(resultados!$A$2:$ZZ$1389, 924, MATCH($B$1, resultados!$A$1:$ZZ$1, 0))</f>
        <v/>
      </c>
      <c r="B930">
        <f>INDEX(resultados!$A$2:$ZZ$1389, 924, MATCH($B$2, resultados!$A$1:$ZZ$1, 0))</f>
        <v/>
      </c>
      <c r="C930">
        <f>INDEX(resultados!$A$2:$ZZ$1389, 924, MATCH($B$3, resultados!$A$1:$ZZ$1, 0))</f>
        <v/>
      </c>
    </row>
    <row r="931">
      <c r="A931">
        <f>INDEX(resultados!$A$2:$ZZ$1389, 925, MATCH($B$1, resultados!$A$1:$ZZ$1, 0))</f>
        <v/>
      </c>
      <c r="B931">
        <f>INDEX(resultados!$A$2:$ZZ$1389, 925, MATCH($B$2, resultados!$A$1:$ZZ$1, 0))</f>
        <v/>
      </c>
      <c r="C931">
        <f>INDEX(resultados!$A$2:$ZZ$1389, 925, MATCH($B$3, resultados!$A$1:$ZZ$1, 0))</f>
        <v/>
      </c>
    </row>
    <row r="932">
      <c r="A932">
        <f>INDEX(resultados!$A$2:$ZZ$1389, 926, MATCH($B$1, resultados!$A$1:$ZZ$1, 0))</f>
        <v/>
      </c>
      <c r="B932">
        <f>INDEX(resultados!$A$2:$ZZ$1389, 926, MATCH($B$2, resultados!$A$1:$ZZ$1, 0))</f>
        <v/>
      </c>
      <c r="C932">
        <f>INDEX(resultados!$A$2:$ZZ$1389, 926, MATCH($B$3, resultados!$A$1:$ZZ$1, 0))</f>
        <v/>
      </c>
    </row>
    <row r="933">
      <c r="A933">
        <f>INDEX(resultados!$A$2:$ZZ$1389, 927, MATCH($B$1, resultados!$A$1:$ZZ$1, 0))</f>
        <v/>
      </c>
      <c r="B933">
        <f>INDEX(resultados!$A$2:$ZZ$1389, 927, MATCH($B$2, resultados!$A$1:$ZZ$1, 0))</f>
        <v/>
      </c>
      <c r="C933">
        <f>INDEX(resultados!$A$2:$ZZ$1389, 927, MATCH($B$3, resultados!$A$1:$ZZ$1, 0))</f>
        <v/>
      </c>
    </row>
    <row r="934">
      <c r="A934">
        <f>INDEX(resultados!$A$2:$ZZ$1389, 928, MATCH($B$1, resultados!$A$1:$ZZ$1, 0))</f>
        <v/>
      </c>
      <c r="B934">
        <f>INDEX(resultados!$A$2:$ZZ$1389, 928, MATCH($B$2, resultados!$A$1:$ZZ$1, 0))</f>
        <v/>
      </c>
      <c r="C934">
        <f>INDEX(resultados!$A$2:$ZZ$1389, 928, MATCH($B$3, resultados!$A$1:$ZZ$1, 0))</f>
        <v/>
      </c>
    </row>
    <row r="935">
      <c r="A935">
        <f>INDEX(resultados!$A$2:$ZZ$1389, 929, MATCH($B$1, resultados!$A$1:$ZZ$1, 0))</f>
        <v/>
      </c>
      <c r="B935">
        <f>INDEX(resultados!$A$2:$ZZ$1389, 929, MATCH($B$2, resultados!$A$1:$ZZ$1, 0))</f>
        <v/>
      </c>
      <c r="C935">
        <f>INDEX(resultados!$A$2:$ZZ$1389, 929, MATCH($B$3, resultados!$A$1:$ZZ$1, 0))</f>
        <v/>
      </c>
    </row>
    <row r="936">
      <c r="A936">
        <f>INDEX(resultados!$A$2:$ZZ$1389, 930, MATCH($B$1, resultados!$A$1:$ZZ$1, 0))</f>
        <v/>
      </c>
      <c r="B936">
        <f>INDEX(resultados!$A$2:$ZZ$1389, 930, MATCH($B$2, resultados!$A$1:$ZZ$1, 0))</f>
        <v/>
      </c>
      <c r="C936">
        <f>INDEX(resultados!$A$2:$ZZ$1389, 930, MATCH($B$3, resultados!$A$1:$ZZ$1, 0))</f>
        <v/>
      </c>
    </row>
    <row r="937">
      <c r="A937">
        <f>INDEX(resultados!$A$2:$ZZ$1389, 931, MATCH($B$1, resultados!$A$1:$ZZ$1, 0))</f>
        <v/>
      </c>
      <c r="B937">
        <f>INDEX(resultados!$A$2:$ZZ$1389, 931, MATCH($B$2, resultados!$A$1:$ZZ$1, 0))</f>
        <v/>
      </c>
      <c r="C937">
        <f>INDEX(resultados!$A$2:$ZZ$1389, 931, MATCH($B$3, resultados!$A$1:$ZZ$1, 0))</f>
        <v/>
      </c>
    </row>
    <row r="938">
      <c r="A938">
        <f>INDEX(resultados!$A$2:$ZZ$1389, 932, MATCH($B$1, resultados!$A$1:$ZZ$1, 0))</f>
        <v/>
      </c>
      <c r="B938">
        <f>INDEX(resultados!$A$2:$ZZ$1389, 932, MATCH($B$2, resultados!$A$1:$ZZ$1, 0))</f>
        <v/>
      </c>
      <c r="C938">
        <f>INDEX(resultados!$A$2:$ZZ$1389, 932, MATCH($B$3, resultados!$A$1:$ZZ$1, 0))</f>
        <v/>
      </c>
    </row>
    <row r="939">
      <c r="A939">
        <f>INDEX(resultados!$A$2:$ZZ$1389, 933, MATCH($B$1, resultados!$A$1:$ZZ$1, 0))</f>
        <v/>
      </c>
      <c r="B939">
        <f>INDEX(resultados!$A$2:$ZZ$1389, 933, MATCH($B$2, resultados!$A$1:$ZZ$1, 0))</f>
        <v/>
      </c>
      <c r="C939">
        <f>INDEX(resultados!$A$2:$ZZ$1389, 933, MATCH($B$3, resultados!$A$1:$ZZ$1, 0))</f>
        <v/>
      </c>
    </row>
    <row r="940">
      <c r="A940">
        <f>INDEX(resultados!$A$2:$ZZ$1389, 934, MATCH($B$1, resultados!$A$1:$ZZ$1, 0))</f>
        <v/>
      </c>
      <c r="B940">
        <f>INDEX(resultados!$A$2:$ZZ$1389, 934, MATCH($B$2, resultados!$A$1:$ZZ$1, 0))</f>
        <v/>
      </c>
      <c r="C940">
        <f>INDEX(resultados!$A$2:$ZZ$1389, 934, MATCH($B$3, resultados!$A$1:$ZZ$1, 0))</f>
        <v/>
      </c>
    </row>
    <row r="941">
      <c r="A941">
        <f>INDEX(resultados!$A$2:$ZZ$1389, 935, MATCH($B$1, resultados!$A$1:$ZZ$1, 0))</f>
        <v/>
      </c>
      <c r="B941">
        <f>INDEX(resultados!$A$2:$ZZ$1389, 935, MATCH($B$2, resultados!$A$1:$ZZ$1, 0))</f>
        <v/>
      </c>
      <c r="C941">
        <f>INDEX(resultados!$A$2:$ZZ$1389, 935, MATCH($B$3, resultados!$A$1:$ZZ$1, 0))</f>
        <v/>
      </c>
    </row>
    <row r="942">
      <c r="A942">
        <f>INDEX(resultados!$A$2:$ZZ$1389, 936, MATCH($B$1, resultados!$A$1:$ZZ$1, 0))</f>
        <v/>
      </c>
      <c r="B942">
        <f>INDEX(resultados!$A$2:$ZZ$1389, 936, MATCH($B$2, resultados!$A$1:$ZZ$1, 0))</f>
        <v/>
      </c>
      <c r="C942">
        <f>INDEX(resultados!$A$2:$ZZ$1389, 936, MATCH($B$3, resultados!$A$1:$ZZ$1, 0))</f>
        <v/>
      </c>
    </row>
    <row r="943">
      <c r="A943">
        <f>INDEX(resultados!$A$2:$ZZ$1389, 937, MATCH($B$1, resultados!$A$1:$ZZ$1, 0))</f>
        <v/>
      </c>
      <c r="B943">
        <f>INDEX(resultados!$A$2:$ZZ$1389, 937, MATCH($B$2, resultados!$A$1:$ZZ$1, 0))</f>
        <v/>
      </c>
      <c r="C943">
        <f>INDEX(resultados!$A$2:$ZZ$1389, 937, MATCH($B$3, resultados!$A$1:$ZZ$1, 0))</f>
        <v/>
      </c>
    </row>
    <row r="944">
      <c r="A944">
        <f>INDEX(resultados!$A$2:$ZZ$1389, 938, MATCH($B$1, resultados!$A$1:$ZZ$1, 0))</f>
        <v/>
      </c>
      <c r="B944">
        <f>INDEX(resultados!$A$2:$ZZ$1389, 938, MATCH($B$2, resultados!$A$1:$ZZ$1, 0))</f>
        <v/>
      </c>
      <c r="C944">
        <f>INDEX(resultados!$A$2:$ZZ$1389, 938, MATCH($B$3, resultados!$A$1:$ZZ$1, 0))</f>
        <v/>
      </c>
    </row>
    <row r="945">
      <c r="A945">
        <f>INDEX(resultados!$A$2:$ZZ$1389, 939, MATCH($B$1, resultados!$A$1:$ZZ$1, 0))</f>
        <v/>
      </c>
      <c r="B945">
        <f>INDEX(resultados!$A$2:$ZZ$1389, 939, MATCH($B$2, resultados!$A$1:$ZZ$1, 0))</f>
        <v/>
      </c>
      <c r="C945">
        <f>INDEX(resultados!$A$2:$ZZ$1389, 939, MATCH($B$3, resultados!$A$1:$ZZ$1, 0))</f>
        <v/>
      </c>
    </row>
    <row r="946">
      <c r="A946">
        <f>INDEX(resultados!$A$2:$ZZ$1389, 940, MATCH($B$1, resultados!$A$1:$ZZ$1, 0))</f>
        <v/>
      </c>
      <c r="B946">
        <f>INDEX(resultados!$A$2:$ZZ$1389, 940, MATCH($B$2, resultados!$A$1:$ZZ$1, 0))</f>
        <v/>
      </c>
      <c r="C946">
        <f>INDEX(resultados!$A$2:$ZZ$1389, 940, MATCH($B$3, resultados!$A$1:$ZZ$1, 0))</f>
        <v/>
      </c>
    </row>
    <row r="947">
      <c r="A947">
        <f>INDEX(resultados!$A$2:$ZZ$1389, 941, MATCH($B$1, resultados!$A$1:$ZZ$1, 0))</f>
        <v/>
      </c>
      <c r="B947">
        <f>INDEX(resultados!$A$2:$ZZ$1389, 941, MATCH($B$2, resultados!$A$1:$ZZ$1, 0))</f>
        <v/>
      </c>
      <c r="C947">
        <f>INDEX(resultados!$A$2:$ZZ$1389, 941, MATCH($B$3, resultados!$A$1:$ZZ$1, 0))</f>
        <v/>
      </c>
    </row>
    <row r="948">
      <c r="A948">
        <f>INDEX(resultados!$A$2:$ZZ$1389, 942, MATCH($B$1, resultados!$A$1:$ZZ$1, 0))</f>
        <v/>
      </c>
      <c r="B948">
        <f>INDEX(resultados!$A$2:$ZZ$1389, 942, MATCH($B$2, resultados!$A$1:$ZZ$1, 0))</f>
        <v/>
      </c>
      <c r="C948">
        <f>INDEX(resultados!$A$2:$ZZ$1389, 942, MATCH($B$3, resultados!$A$1:$ZZ$1, 0))</f>
        <v/>
      </c>
    </row>
    <row r="949">
      <c r="A949">
        <f>INDEX(resultados!$A$2:$ZZ$1389, 943, MATCH($B$1, resultados!$A$1:$ZZ$1, 0))</f>
        <v/>
      </c>
      <c r="B949">
        <f>INDEX(resultados!$A$2:$ZZ$1389, 943, MATCH($B$2, resultados!$A$1:$ZZ$1, 0))</f>
        <v/>
      </c>
      <c r="C949">
        <f>INDEX(resultados!$A$2:$ZZ$1389, 943, MATCH($B$3, resultados!$A$1:$ZZ$1, 0))</f>
        <v/>
      </c>
    </row>
    <row r="950">
      <c r="A950">
        <f>INDEX(resultados!$A$2:$ZZ$1389, 944, MATCH($B$1, resultados!$A$1:$ZZ$1, 0))</f>
        <v/>
      </c>
      <c r="B950">
        <f>INDEX(resultados!$A$2:$ZZ$1389, 944, MATCH($B$2, resultados!$A$1:$ZZ$1, 0))</f>
        <v/>
      </c>
      <c r="C950">
        <f>INDEX(resultados!$A$2:$ZZ$1389, 944, MATCH($B$3, resultados!$A$1:$ZZ$1, 0))</f>
        <v/>
      </c>
    </row>
    <row r="951">
      <c r="A951">
        <f>INDEX(resultados!$A$2:$ZZ$1389, 945, MATCH($B$1, resultados!$A$1:$ZZ$1, 0))</f>
        <v/>
      </c>
      <c r="B951">
        <f>INDEX(resultados!$A$2:$ZZ$1389, 945, MATCH($B$2, resultados!$A$1:$ZZ$1, 0))</f>
        <v/>
      </c>
      <c r="C951">
        <f>INDEX(resultados!$A$2:$ZZ$1389, 945, MATCH($B$3, resultados!$A$1:$ZZ$1, 0))</f>
        <v/>
      </c>
    </row>
    <row r="952">
      <c r="A952">
        <f>INDEX(resultados!$A$2:$ZZ$1389, 946, MATCH($B$1, resultados!$A$1:$ZZ$1, 0))</f>
        <v/>
      </c>
      <c r="B952">
        <f>INDEX(resultados!$A$2:$ZZ$1389, 946, MATCH($B$2, resultados!$A$1:$ZZ$1, 0))</f>
        <v/>
      </c>
      <c r="C952">
        <f>INDEX(resultados!$A$2:$ZZ$1389, 946, MATCH($B$3, resultados!$A$1:$ZZ$1, 0))</f>
        <v/>
      </c>
    </row>
    <row r="953">
      <c r="A953">
        <f>INDEX(resultados!$A$2:$ZZ$1389, 947, MATCH($B$1, resultados!$A$1:$ZZ$1, 0))</f>
        <v/>
      </c>
      <c r="B953">
        <f>INDEX(resultados!$A$2:$ZZ$1389, 947, MATCH($B$2, resultados!$A$1:$ZZ$1, 0))</f>
        <v/>
      </c>
      <c r="C953">
        <f>INDEX(resultados!$A$2:$ZZ$1389, 947, MATCH($B$3, resultados!$A$1:$ZZ$1, 0))</f>
        <v/>
      </c>
    </row>
    <row r="954">
      <c r="A954">
        <f>INDEX(resultados!$A$2:$ZZ$1389, 948, MATCH($B$1, resultados!$A$1:$ZZ$1, 0))</f>
        <v/>
      </c>
      <c r="B954">
        <f>INDEX(resultados!$A$2:$ZZ$1389, 948, MATCH($B$2, resultados!$A$1:$ZZ$1, 0))</f>
        <v/>
      </c>
      <c r="C954">
        <f>INDEX(resultados!$A$2:$ZZ$1389, 948, MATCH($B$3, resultados!$A$1:$ZZ$1, 0))</f>
        <v/>
      </c>
    </row>
    <row r="955">
      <c r="A955">
        <f>INDEX(resultados!$A$2:$ZZ$1389, 949, MATCH($B$1, resultados!$A$1:$ZZ$1, 0))</f>
        <v/>
      </c>
      <c r="B955">
        <f>INDEX(resultados!$A$2:$ZZ$1389, 949, MATCH($B$2, resultados!$A$1:$ZZ$1, 0))</f>
        <v/>
      </c>
      <c r="C955">
        <f>INDEX(resultados!$A$2:$ZZ$1389, 949, MATCH($B$3, resultados!$A$1:$ZZ$1, 0))</f>
        <v/>
      </c>
    </row>
    <row r="956">
      <c r="A956">
        <f>INDEX(resultados!$A$2:$ZZ$1389, 950, MATCH($B$1, resultados!$A$1:$ZZ$1, 0))</f>
        <v/>
      </c>
      <c r="B956">
        <f>INDEX(resultados!$A$2:$ZZ$1389, 950, MATCH($B$2, resultados!$A$1:$ZZ$1, 0))</f>
        <v/>
      </c>
      <c r="C956">
        <f>INDEX(resultados!$A$2:$ZZ$1389, 950, MATCH($B$3, resultados!$A$1:$ZZ$1, 0))</f>
        <v/>
      </c>
    </row>
    <row r="957">
      <c r="A957">
        <f>INDEX(resultados!$A$2:$ZZ$1389, 951, MATCH($B$1, resultados!$A$1:$ZZ$1, 0))</f>
        <v/>
      </c>
      <c r="B957">
        <f>INDEX(resultados!$A$2:$ZZ$1389, 951, MATCH($B$2, resultados!$A$1:$ZZ$1, 0))</f>
        <v/>
      </c>
      <c r="C957">
        <f>INDEX(resultados!$A$2:$ZZ$1389, 951, MATCH($B$3, resultados!$A$1:$ZZ$1, 0))</f>
        <v/>
      </c>
    </row>
    <row r="958">
      <c r="A958">
        <f>INDEX(resultados!$A$2:$ZZ$1389, 952, MATCH($B$1, resultados!$A$1:$ZZ$1, 0))</f>
        <v/>
      </c>
      <c r="B958">
        <f>INDEX(resultados!$A$2:$ZZ$1389, 952, MATCH($B$2, resultados!$A$1:$ZZ$1, 0))</f>
        <v/>
      </c>
      <c r="C958">
        <f>INDEX(resultados!$A$2:$ZZ$1389, 952, MATCH($B$3, resultados!$A$1:$ZZ$1, 0))</f>
        <v/>
      </c>
    </row>
    <row r="959">
      <c r="A959">
        <f>INDEX(resultados!$A$2:$ZZ$1389, 953, MATCH($B$1, resultados!$A$1:$ZZ$1, 0))</f>
        <v/>
      </c>
      <c r="B959">
        <f>INDEX(resultados!$A$2:$ZZ$1389, 953, MATCH($B$2, resultados!$A$1:$ZZ$1, 0))</f>
        <v/>
      </c>
      <c r="C959">
        <f>INDEX(resultados!$A$2:$ZZ$1389, 953, MATCH($B$3, resultados!$A$1:$ZZ$1, 0))</f>
        <v/>
      </c>
    </row>
    <row r="960">
      <c r="A960">
        <f>INDEX(resultados!$A$2:$ZZ$1389, 954, MATCH($B$1, resultados!$A$1:$ZZ$1, 0))</f>
        <v/>
      </c>
      <c r="B960">
        <f>INDEX(resultados!$A$2:$ZZ$1389, 954, MATCH($B$2, resultados!$A$1:$ZZ$1, 0))</f>
        <v/>
      </c>
      <c r="C960">
        <f>INDEX(resultados!$A$2:$ZZ$1389, 954, MATCH($B$3, resultados!$A$1:$ZZ$1, 0))</f>
        <v/>
      </c>
    </row>
    <row r="961">
      <c r="A961">
        <f>INDEX(resultados!$A$2:$ZZ$1389, 955, MATCH($B$1, resultados!$A$1:$ZZ$1, 0))</f>
        <v/>
      </c>
      <c r="B961">
        <f>INDEX(resultados!$A$2:$ZZ$1389, 955, MATCH($B$2, resultados!$A$1:$ZZ$1, 0))</f>
        <v/>
      </c>
      <c r="C961">
        <f>INDEX(resultados!$A$2:$ZZ$1389, 955, MATCH($B$3, resultados!$A$1:$ZZ$1, 0))</f>
        <v/>
      </c>
    </row>
    <row r="962">
      <c r="A962">
        <f>INDEX(resultados!$A$2:$ZZ$1389, 956, MATCH($B$1, resultados!$A$1:$ZZ$1, 0))</f>
        <v/>
      </c>
      <c r="B962">
        <f>INDEX(resultados!$A$2:$ZZ$1389, 956, MATCH($B$2, resultados!$A$1:$ZZ$1, 0))</f>
        <v/>
      </c>
      <c r="C962">
        <f>INDEX(resultados!$A$2:$ZZ$1389, 956, MATCH($B$3, resultados!$A$1:$ZZ$1, 0))</f>
        <v/>
      </c>
    </row>
    <row r="963">
      <c r="A963">
        <f>INDEX(resultados!$A$2:$ZZ$1389, 957, MATCH($B$1, resultados!$A$1:$ZZ$1, 0))</f>
        <v/>
      </c>
      <c r="B963">
        <f>INDEX(resultados!$A$2:$ZZ$1389, 957, MATCH($B$2, resultados!$A$1:$ZZ$1, 0))</f>
        <v/>
      </c>
      <c r="C963">
        <f>INDEX(resultados!$A$2:$ZZ$1389, 957, MATCH($B$3, resultados!$A$1:$ZZ$1, 0))</f>
        <v/>
      </c>
    </row>
    <row r="964">
      <c r="A964">
        <f>INDEX(resultados!$A$2:$ZZ$1389, 958, MATCH($B$1, resultados!$A$1:$ZZ$1, 0))</f>
        <v/>
      </c>
      <c r="B964">
        <f>INDEX(resultados!$A$2:$ZZ$1389, 958, MATCH($B$2, resultados!$A$1:$ZZ$1, 0))</f>
        <v/>
      </c>
      <c r="C964">
        <f>INDEX(resultados!$A$2:$ZZ$1389, 958, MATCH($B$3, resultados!$A$1:$ZZ$1, 0))</f>
        <v/>
      </c>
    </row>
    <row r="965">
      <c r="A965">
        <f>INDEX(resultados!$A$2:$ZZ$1389, 959, MATCH($B$1, resultados!$A$1:$ZZ$1, 0))</f>
        <v/>
      </c>
      <c r="B965">
        <f>INDEX(resultados!$A$2:$ZZ$1389, 959, MATCH($B$2, resultados!$A$1:$ZZ$1, 0))</f>
        <v/>
      </c>
      <c r="C965">
        <f>INDEX(resultados!$A$2:$ZZ$1389, 959, MATCH($B$3, resultados!$A$1:$ZZ$1, 0))</f>
        <v/>
      </c>
    </row>
    <row r="966">
      <c r="A966">
        <f>INDEX(resultados!$A$2:$ZZ$1389, 960, MATCH($B$1, resultados!$A$1:$ZZ$1, 0))</f>
        <v/>
      </c>
      <c r="B966">
        <f>INDEX(resultados!$A$2:$ZZ$1389, 960, MATCH($B$2, resultados!$A$1:$ZZ$1, 0))</f>
        <v/>
      </c>
      <c r="C966">
        <f>INDEX(resultados!$A$2:$ZZ$1389, 960, MATCH($B$3, resultados!$A$1:$ZZ$1, 0))</f>
        <v/>
      </c>
    </row>
    <row r="967">
      <c r="A967">
        <f>INDEX(resultados!$A$2:$ZZ$1389, 961, MATCH($B$1, resultados!$A$1:$ZZ$1, 0))</f>
        <v/>
      </c>
      <c r="B967">
        <f>INDEX(resultados!$A$2:$ZZ$1389, 961, MATCH($B$2, resultados!$A$1:$ZZ$1, 0))</f>
        <v/>
      </c>
      <c r="C967">
        <f>INDEX(resultados!$A$2:$ZZ$1389, 961, MATCH($B$3, resultados!$A$1:$ZZ$1, 0))</f>
        <v/>
      </c>
    </row>
    <row r="968">
      <c r="A968">
        <f>INDEX(resultados!$A$2:$ZZ$1389, 962, MATCH($B$1, resultados!$A$1:$ZZ$1, 0))</f>
        <v/>
      </c>
      <c r="B968">
        <f>INDEX(resultados!$A$2:$ZZ$1389, 962, MATCH($B$2, resultados!$A$1:$ZZ$1, 0))</f>
        <v/>
      </c>
      <c r="C968">
        <f>INDEX(resultados!$A$2:$ZZ$1389, 962, MATCH($B$3, resultados!$A$1:$ZZ$1, 0))</f>
        <v/>
      </c>
    </row>
    <row r="969">
      <c r="A969">
        <f>INDEX(resultados!$A$2:$ZZ$1389, 963, MATCH($B$1, resultados!$A$1:$ZZ$1, 0))</f>
        <v/>
      </c>
      <c r="B969">
        <f>INDEX(resultados!$A$2:$ZZ$1389, 963, MATCH($B$2, resultados!$A$1:$ZZ$1, 0))</f>
        <v/>
      </c>
      <c r="C969">
        <f>INDEX(resultados!$A$2:$ZZ$1389, 963, MATCH($B$3, resultados!$A$1:$ZZ$1, 0))</f>
        <v/>
      </c>
    </row>
    <row r="970">
      <c r="A970">
        <f>INDEX(resultados!$A$2:$ZZ$1389, 964, MATCH($B$1, resultados!$A$1:$ZZ$1, 0))</f>
        <v/>
      </c>
      <c r="B970">
        <f>INDEX(resultados!$A$2:$ZZ$1389, 964, MATCH($B$2, resultados!$A$1:$ZZ$1, 0))</f>
        <v/>
      </c>
      <c r="C970">
        <f>INDEX(resultados!$A$2:$ZZ$1389, 964, MATCH($B$3, resultados!$A$1:$ZZ$1, 0))</f>
        <v/>
      </c>
    </row>
    <row r="971">
      <c r="A971">
        <f>INDEX(resultados!$A$2:$ZZ$1389, 965, MATCH($B$1, resultados!$A$1:$ZZ$1, 0))</f>
        <v/>
      </c>
      <c r="B971">
        <f>INDEX(resultados!$A$2:$ZZ$1389, 965, MATCH($B$2, resultados!$A$1:$ZZ$1, 0))</f>
        <v/>
      </c>
      <c r="C971">
        <f>INDEX(resultados!$A$2:$ZZ$1389, 965, MATCH($B$3, resultados!$A$1:$ZZ$1, 0))</f>
        <v/>
      </c>
    </row>
    <row r="972">
      <c r="A972">
        <f>INDEX(resultados!$A$2:$ZZ$1389, 966, MATCH($B$1, resultados!$A$1:$ZZ$1, 0))</f>
        <v/>
      </c>
      <c r="B972">
        <f>INDEX(resultados!$A$2:$ZZ$1389, 966, MATCH($B$2, resultados!$A$1:$ZZ$1, 0))</f>
        <v/>
      </c>
      <c r="C972">
        <f>INDEX(resultados!$A$2:$ZZ$1389, 966, MATCH($B$3, resultados!$A$1:$ZZ$1, 0))</f>
        <v/>
      </c>
    </row>
    <row r="973">
      <c r="A973">
        <f>INDEX(resultados!$A$2:$ZZ$1389, 967, MATCH($B$1, resultados!$A$1:$ZZ$1, 0))</f>
        <v/>
      </c>
      <c r="B973">
        <f>INDEX(resultados!$A$2:$ZZ$1389, 967, MATCH($B$2, resultados!$A$1:$ZZ$1, 0))</f>
        <v/>
      </c>
      <c r="C973">
        <f>INDEX(resultados!$A$2:$ZZ$1389, 967, MATCH($B$3, resultados!$A$1:$ZZ$1, 0))</f>
        <v/>
      </c>
    </row>
    <row r="974">
      <c r="A974">
        <f>INDEX(resultados!$A$2:$ZZ$1389, 968, MATCH($B$1, resultados!$A$1:$ZZ$1, 0))</f>
        <v/>
      </c>
      <c r="B974">
        <f>INDEX(resultados!$A$2:$ZZ$1389, 968, MATCH($B$2, resultados!$A$1:$ZZ$1, 0))</f>
        <v/>
      </c>
      <c r="C974">
        <f>INDEX(resultados!$A$2:$ZZ$1389, 968, MATCH($B$3, resultados!$A$1:$ZZ$1, 0))</f>
        <v/>
      </c>
    </row>
    <row r="975">
      <c r="A975">
        <f>INDEX(resultados!$A$2:$ZZ$1389, 969, MATCH($B$1, resultados!$A$1:$ZZ$1, 0))</f>
        <v/>
      </c>
      <c r="B975">
        <f>INDEX(resultados!$A$2:$ZZ$1389, 969, MATCH($B$2, resultados!$A$1:$ZZ$1, 0))</f>
        <v/>
      </c>
      <c r="C975">
        <f>INDEX(resultados!$A$2:$ZZ$1389, 969, MATCH($B$3, resultados!$A$1:$ZZ$1, 0))</f>
        <v/>
      </c>
    </row>
    <row r="976">
      <c r="A976">
        <f>INDEX(resultados!$A$2:$ZZ$1389, 970, MATCH($B$1, resultados!$A$1:$ZZ$1, 0))</f>
        <v/>
      </c>
      <c r="B976">
        <f>INDEX(resultados!$A$2:$ZZ$1389, 970, MATCH($B$2, resultados!$A$1:$ZZ$1, 0))</f>
        <v/>
      </c>
      <c r="C976">
        <f>INDEX(resultados!$A$2:$ZZ$1389, 970, MATCH($B$3, resultados!$A$1:$ZZ$1, 0))</f>
        <v/>
      </c>
    </row>
    <row r="977">
      <c r="A977">
        <f>INDEX(resultados!$A$2:$ZZ$1389, 971, MATCH($B$1, resultados!$A$1:$ZZ$1, 0))</f>
        <v/>
      </c>
      <c r="B977">
        <f>INDEX(resultados!$A$2:$ZZ$1389, 971, MATCH($B$2, resultados!$A$1:$ZZ$1, 0))</f>
        <v/>
      </c>
      <c r="C977">
        <f>INDEX(resultados!$A$2:$ZZ$1389, 971, MATCH($B$3, resultados!$A$1:$ZZ$1, 0))</f>
        <v/>
      </c>
    </row>
    <row r="978">
      <c r="A978">
        <f>INDEX(resultados!$A$2:$ZZ$1389, 972, MATCH($B$1, resultados!$A$1:$ZZ$1, 0))</f>
        <v/>
      </c>
      <c r="B978">
        <f>INDEX(resultados!$A$2:$ZZ$1389, 972, MATCH($B$2, resultados!$A$1:$ZZ$1, 0))</f>
        <v/>
      </c>
      <c r="C978">
        <f>INDEX(resultados!$A$2:$ZZ$1389, 972, MATCH($B$3, resultados!$A$1:$ZZ$1, 0))</f>
        <v/>
      </c>
    </row>
    <row r="979">
      <c r="A979">
        <f>INDEX(resultados!$A$2:$ZZ$1389, 973, MATCH($B$1, resultados!$A$1:$ZZ$1, 0))</f>
        <v/>
      </c>
      <c r="B979">
        <f>INDEX(resultados!$A$2:$ZZ$1389, 973, MATCH($B$2, resultados!$A$1:$ZZ$1, 0))</f>
        <v/>
      </c>
      <c r="C979">
        <f>INDEX(resultados!$A$2:$ZZ$1389, 973, MATCH($B$3, resultados!$A$1:$ZZ$1, 0))</f>
        <v/>
      </c>
    </row>
    <row r="980">
      <c r="A980">
        <f>INDEX(resultados!$A$2:$ZZ$1389, 974, MATCH($B$1, resultados!$A$1:$ZZ$1, 0))</f>
        <v/>
      </c>
      <c r="B980">
        <f>INDEX(resultados!$A$2:$ZZ$1389, 974, MATCH($B$2, resultados!$A$1:$ZZ$1, 0))</f>
        <v/>
      </c>
      <c r="C980">
        <f>INDEX(resultados!$A$2:$ZZ$1389, 974, MATCH($B$3, resultados!$A$1:$ZZ$1, 0))</f>
        <v/>
      </c>
    </row>
    <row r="981">
      <c r="A981">
        <f>INDEX(resultados!$A$2:$ZZ$1389, 975, MATCH($B$1, resultados!$A$1:$ZZ$1, 0))</f>
        <v/>
      </c>
      <c r="B981">
        <f>INDEX(resultados!$A$2:$ZZ$1389, 975, MATCH($B$2, resultados!$A$1:$ZZ$1, 0))</f>
        <v/>
      </c>
      <c r="C981">
        <f>INDEX(resultados!$A$2:$ZZ$1389, 975, MATCH($B$3, resultados!$A$1:$ZZ$1, 0))</f>
        <v/>
      </c>
    </row>
    <row r="982">
      <c r="A982">
        <f>INDEX(resultados!$A$2:$ZZ$1389, 976, MATCH($B$1, resultados!$A$1:$ZZ$1, 0))</f>
        <v/>
      </c>
      <c r="B982">
        <f>INDEX(resultados!$A$2:$ZZ$1389, 976, MATCH($B$2, resultados!$A$1:$ZZ$1, 0))</f>
        <v/>
      </c>
      <c r="C982">
        <f>INDEX(resultados!$A$2:$ZZ$1389, 976, MATCH($B$3, resultados!$A$1:$ZZ$1, 0))</f>
        <v/>
      </c>
    </row>
    <row r="983">
      <c r="A983">
        <f>INDEX(resultados!$A$2:$ZZ$1389, 977, MATCH($B$1, resultados!$A$1:$ZZ$1, 0))</f>
        <v/>
      </c>
      <c r="B983">
        <f>INDEX(resultados!$A$2:$ZZ$1389, 977, MATCH($B$2, resultados!$A$1:$ZZ$1, 0))</f>
        <v/>
      </c>
      <c r="C983">
        <f>INDEX(resultados!$A$2:$ZZ$1389, 977, MATCH($B$3, resultados!$A$1:$ZZ$1, 0))</f>
        <v/>
      </c>
    </row>
    <row r="984">
      <c r="A984">
        <f>INDEX(resultados!$A$2:$ZZ$1389, 978, MATCH($B$1, resultados!$A$1:$ZZ$1, 0))</f>
        <v/>
      </c>
      <c r="B984">
        <f>INDEX(resultados!$A$2:$ZZ$1389, 978, MATCH($B$2, resultados!$A$1:$ZZ$1, 0))</f>
        <v/>
      </c>
      <c r="C984">
        <f>INDEX(resultados!$A$2:$ZZ$1389, 978, MATCH($B$3, resultados!$A$1:$ZZ$1, 0))</f>
        <v/>
      </c>
    </row>
    <row r="985">
      <c r="A985">
        <f>INDEX(resultados!$A$2:$ZZ$1389, 979, MATCH($B$1, resultados!$A$1:$ZZ$1, 0))</f>
        <v/>
      </c>
      <c r="B985">
        <f>INDEX(resultados!$A$2:$ZZ$1389, 979, MATCH($B$2, resultados!$A$1:$ZZ$1, 0))</f>
        <v/>
      </c>
      <c r="C985">
        <f>INDEX(resultados!$A$2:$ZZ$1389, 979, MATCH($B$3, resultados!$A$1:$ZZ$1, 0))</f>
        <v/>
      </c>
    </row>
    <row r="986">
      <c r="A986">
        <f>INDEX(resultados!$A$2:$ZZ$1389, 980, MATCH($B$1, resultados!$A$1:$ZZ$1, 0))</f>
        <v/>
      </c>
      <c r="B986">
        <f>INDEX(resultados!$A$2:$ZZ$1389, 980, MATCH($B$2, resultados!$A$1:$ZZ$1, 0))</f>
        <v/>
      </c>
      <c r="C986">
        <f>INDEX(resultados!$A$2:$ZZ$1389, 980, MATCH($B$3, resultados!$A$1:$ZZ$1, 0))</f>
        <v/>
      </c>
    </row>
    <row r="987">
      <c r="A987">
        <f>INDEX(resultados!$A$2:$ZZ$1389, 981, MATCH($B$1, resultados!$A$1:$ZZ$1, 0))</f>
        <v/>
      </c>
      <c r="B987">
        <f>INDEX(resultados!$A$2:$ZZ$1389, 981, MATCH($B$2, resultados!$A$1:$ZZ$1, 0))</f>
        <v/>
      </c>
      <c r="C987">
        <f>INDEX(resultados!$A$2:$ZZ$1389, 981, MATCH($B$3, resultados!$A$1:$ZZ$1, 0))</f>
        <v/>
      </c>
    </row>
    <row r="988">
      <c r="A988">
        <f>INDEX(resultados!$A$2:$ZZ$1389, 982, MATCH($B$1, resultados!$A$1:$ZZ$1, 0))</f>
        <v/>
      </c>
      <c r="B988">
        <f>INDEX(resultados!$A$2:$ZZ$1389, 982, MATCH($B$2, resultados!$A$1:$ZZ$1, 0))</f>
        <v/>
      </c>
      <c r="C988">
        <f>INDEX(resultados!$A$2:$ZZ$1389, 982, MATCH($B$3, resultados!$A$1:$ZZ$1, 0))</f>
        <v/>
      </c>
    </row>
    <row r="989">
      <c r="A989">
        <f>INDEX(resultados!$A$2:$ZZ$1389, 983, MATCH($B$1, resultados!$A$1:$ZZ$1, 0))</f>
        <v/>
      </c>
      <c r="B989">
        <f>INDEX(resultados!$A$2:$ZZ$1389, 983, MATCH($B$2, resultados!$A$1:$ZZ$1, 0))</f>
        <v/>
      </c>
      <c r="C989">
        <f>INDEX(resultados!$A$2:$ZZ$1389, 983, MATCH($B$3, resultados!$A$1:$ZZ$1, 0))</f>
        <v/>
      </c>
    </row>
    <row r="990">
      <c r="A990">
        <f>INDEX(resultados!$A$2:$ZZ$1389, 984, MATCH($B$1, resultados!$A$1:$ZZ$1, 0))</f>
        <v/>
      </c>
      <c r="B990">
        <f>INDEX(resultados!$A$2:$ZZ$1389, 984, MATCH($B$2, resultados!$A$1:$ZZ$1, 0))</f>
        <v/>
      </c>
      <c r="C990">
        <f>INDEX(resultados!$A$2:$ZZ$1389, 984, MATCH($B$3, resultados!$A$1:$ZZ$1, 0))</f>
        <v/>
      </c>
    </row>
    <row r="991">
      <c r="A991">
        <f>INDEX(resultados!$A$2:$ZZ$1389, 985, MATCH($B$1, resultados!$A$1:$ZZ$1, 0))</f>
        <v/>
      </c>
      <c r="B991">
        <f>INDEX(resultados!$A$2:$ZZ$1389, 985, MATCH($B$2, resultados!$A$1:$ZZ$1, 0))</f>
        <v/>
      </c>
      <c r="C991">
        <f>INDEX(resultados!$A$2:$ZZ$1389, 985, MATCH($B$3, resultados!$A$1:$ZZ$1, 0))</f>
        <v/>
      </c>
    </row>
    <row r="992">
      <c r="A992">
        <f>INDEX(resultados!$A$2:$ZZ$1389, 986, MATCH($B$1, resultados!$A$1:$ZZ$1, 0))</f>
        <v/>
      </c>
      <c r="B992">
        <f>INDEX(resultados!$A$2:$ZZ$1389, 986, MATCH($B$2, resultados!$A$1:$ZZ$1, 0))</f>
        <v/>
      </c>
      <c r="C992">
        <f>INDEX(resultados!$A$2:$ZZ$1389, 986, MATCH($B$3, resultados!$A$1:$ZZ$1, 0))</f>
        <v/>
      </c>
    </row>
    <row r="993">
      <c r="A993">
        <f>INDEX(resultados!$A$2:$ZZ$1389, 987, MATCH($B$1, resultados!$A$1:$ZZ$1, 0))</f>
        <v/>
      </c>
      <c r="B993">
        <f>INDEX(resultados!$A$2:$ZZ$1389, 987, MATCH($B$2, resultados!$A$1:$ZZ$1, 0))</f>
        <v/>
      </c>
      <c r="C993">
        <f>INDEX(resultados!$A$2:$ZZ$1389, 987, MATCH($B$3, resultados!$A$1:$ZZ$1, 0))</f>
        <v/>
      </c>
    </row>
    <row r="994">
      <c r="A994">
        <f>INDEX(resultados!$A$2:$ZZ$1389, 988, MATCH($B$1, resultados!$A$1:$ZZ$1, 0))</f>
        <v/>
      </c>
      <c r="B994">
        <f>INDEX(resultados!$A$2:$ZZ$1389, 988, MATCH($B$2, resultados!$A$1:$ZZ$1, 0))</f>
        <v/>
      </c>
      <c r="C994">
        <f>INDEX(resultados!$A$2:$ZZ$1389, 988, MATCH($B$3, resultados!$A$1:$ZZ$1, 0))</f>
        <v/>
      </c>
    </row>
    <row r="995">
      <c r="A995">
        <f>INDEX(resultados!$A$2:$ZZ$1389, 989, MATCH($B$1, resultados!$A$1:$ZZ$1, 0))</f>
        <v/>
      </c>
      <c r="B995">
        <f>INDEX(resultados!$A$2:$ZZ$1389, 989, MATCH($B$2, resultados!$A$1:$ZZ$1, 0))</f>
        <v/>
      </c>
      <c r="C995">
        <f>INDEX(resultados!$A$2:$ZZ$1389, 989, MATCH($B$3, resultados!$A$1:$ZZ$1, 0))</f>
        <v/>
      </c>
    </row>
    <row r="996">
      <c r="A996">
        <f>INDEX(resultados!$A$2:$ZZ$1389, 990, MATCH($B$1, resultados!$A$1:$ZZ$1, 0))</f>
        <v/>
      </c>
      <c r="B996">
        <f>INDEX(resultados!$A$2:$ZZ$1389, 990, MATCH($B$2, resultados!$A$1:$ZZ$1, 0))</f>
        <v/>
      </c>
      <c r="C996">
        <f>INDEX(resultados!$A$2:$ZZ$1389, 990, MATCH($B$3, resultados!$A$1:$ZZ$1, 0))</f>
        <v/>
      </c>
    </row>
    <row r="997">
      <c r="A997">
        <f>INDEX(resultados!$A$2:$ZZ$1389, 991, MATCH($B$1, resultados!$A$1:$ZZ$1, 0))</f>
        <v/>
      </c>
      <c r="B997">
        <f>INDEX(resultados!$A$2:$ZZ$1389, 991, MATCH($B$2, resultados!$A$1:$ZZ$1, 0))</f>
        <v/>
      </c>
      <c r="C997">
        <f>INDEX(resultados!$A$2:$ZZ$1389, 991, MATCH($B$3, resultados!$A$1:$ZZ$1, 0))</f>
        <v/>
      </c>
    </row>
    <row r="998">
      <c r="A998">
        <f>INDEX(resultados!$A$2:$ZZ$1389, 992, MATCH($B$1, resultados!$A$1:$ZZ$1, 0))</f>
        <v/>
      </c>
      <c r="B998">
        <f>INDEX(resultados!$A$2:$ZZ$1389, 992, MATCH($B$2, resultados!$A$1:$ZZ$1, 0))</f>
        <v/>
      </c>
      <c r="C998">
        <f>INDEX(resultados!$A$2:$ZZ$1389, 992, MATCH($B$3, resultados!$A$1:$ZZ$1, 0))</f>
        <v/>
      </c>
    </row>
    <row r="999">
      <c r="A999">
        <f>INDEX(resultados!$A$2:$ZZ$1389, 993, MATCH($B$1, resultados!$A$1:$ZZ$1, 0))</f>
        <v/>
      </c>
      <c r="B999">
        <f>INDEX(resultados!$A$2:$ZZ$1389, 993, MATCH($B$2, resultados!$A$1:$ZZ$1, 0))</f>
        <v/>
      </c>
      <c r="C999">
        <f>INDEX(resultados!$A$2:$ZZ$1389, 993, MATCH($B$3, resultados!$A$1:$ZZ$1, 0))</f>
        <v/>
      </c>
    </row>
    <row r="1000">
      <c r="A1000">
        <f>INDEX(resultados!$A$2:$ZZ$1389, 994, MATCH($B$1, resultados!$A$1:$ZZ$1, 0))</f>
        <v/>
      </c>
      <c r="B1000">
        <f>INDEX(resultados!$A$2:$ZZ$1389, 994, MATCH($B$2, resultados!$A$1:$ZZ$1, 0))</f>
        <v/>
      </c>
      <c r="C1000">
        <f>INDEX(resultados!$A$2:$ZZ$1389, 994, MATCH($B$3, resultados!$A$1:$ZZ$1, 0))</f>
        <v/>
      </c>
    </row>
    <row r="1001">
      <c r="A1001">
        <f>INDEX(resultados!$A$2:$ZZ$1389, 995, MATCH($B$1, resultados!$A$1:$ZZ$1, 0))</f>
        <v/>
      </c>
      <c r="B1001">
        <f>INDEX(resultados!$A$2:$ZZ$1389, 995, MATCH($B$2, resultados!$A$1:$ZZ$1, 0))</f>
        <v/>
      </c>
      <c r="C1001">
        <f>INDEX(resultados!$A$2:$ZZ$1389, 995, MATCH($B$3, resultados!$A$1:$ZZ$1, 0))</f>
        <v/>
      </c>
    </row>
    <row r="1002">
      <c r="A1002">
        <f>INDEX(resultados!$A$2:$ZZ$1389, 996, MATCH($B$1, resultados!$A$1:$ZZ$1, 0))</f>
        <v/>
      </c>
      <c r="B1002">
        <f>INDEX(resultados!$A$2:$ZZ$1389, 996, MATCH($B$2, resultados!$A$1:$ZZ$1, 0))</f>
        <v/>
      </c>
      <c r="C1002">
        <f>INDEX(resultados!$A$2:$ZZ$1389, 996, MATCH($B$3, resultados!$A$1:$ZZ$1, 0))</f>
        <v/>
      </c>
    </row>
    <row r="1003">
      <c r="A1003">
        <f>INDEX(resultados!$A$2:$ZZ$1389, 997, MATCH($B$1, resultados!$A$1:$ZZ$1, 0))</f>
        <v/>
      </c>
      <c r="B1003">
        <f>INDEX(resultados!$A$2:$ZZ$1389, 997, MATCH($B$2, resultados!$A$1:$ZZ$1, 0))</f>
        <v/>
      </c>
      <c r="C1003">
        <f>INDEX(resultados!$A$2:$ZZ$1389, 997, MATCH($B$3, resultados!$A$1:$ZZ$1, 0))</f>
        <v/>
      </c>
    </row>
    <row r="1004">
      <c r="A1004">
        <f>INDEX(resultados!$A$2:$ZZ$1389, 998, MATCH($B$1, resultados!$A$1:$ZZ$1, 0))</f>
        <v/>
      </c>
      <c r="B1004">
        <f>INDEX(resultados!$A$2:$ZZ$1389, 998, MATCH($B$2, resultados!$A$1:$ZZ$1, 0))</f>
        <v/>
      </c>
      <c r="C1004">
        <f>INDEX(resultados!$A$2:$ZZ$1389, 998, MATCH($B$3, resultados!$A$1:$ZZ$1, 0))</f>
        <v/>
      </c>
    </row>
    <row r="1005">
      <c r="A1005">
        <f>INDEX(resultados!$A$2:$ZZ$1389, 999, MATCH($B$1, resultados!$A$1:$ZZ$1, 0))</f>
        <v/>
      </c>
      <c r="B1005">
        <f>INDEX(resultados!$A$2:$ZZ$1389, 999, MATCH($B$2, resultados!$A$1:$ZZ$1, 0))</f>
        <v/>
      </c>
      <c r="C1005">
        <f>INDEX(resultados!$A$2:$ZZ$1389, 999, MATCH($B$3, resultados!$A$1:$ZZ$1, 0))</f>
        <v/>
      </c>
    </row>
    <row r="1006">
      <c r="A1006">
        <f>INDEX(resultados!$A$2:$ZZ$1389, 1000, MATCH($B$1, resultados!$A$1:$ZZ$1, 0))</f>
        <v/>
      </c>
      <c r="B1006">
        <f>INDEX(resultados!$A$2:$ZZ$1389, 1000, MATCH($B$2, resultados!$A$1:$ZZ$1, 0))</f>
        <v/>
      </c>
      <c r="C1006">
        <f>INDEX(resultados!$A$2:$ZZ$1389, 1000, MATCH($B$3, resultados!$A$1:$ZZ$1, 0))</f>
        <v/>
      </c>
    </row>
    <row r="1007">
      <c r="A1007">
        <f>INDEX(resultados!$A$2:$ZZ$1389, 1001, MATCH($B$1, resultados!$A$1:$ZZ$1, 0))</f>
        <v/>
      </c>
      <c r="B1007">
        <f>INDEX(resultados!$A$2:$ZZ$1389, 1001, MATCH($B$2, resultados!$A$1:$ZZ$1, 0))</f>
        <v/>
      </c>
      <c r="C1007">
        <f>INDEX(resultados!$A$2:$ZZ$1389, 1001, MATCH($B$3, resultados!$A$1:$ZZ$1, 0))</f>
        <v/>
      </c>
    </row>
    <row r="1008">
      <c r="A1008">
        <f>INDEX(resultados!$A$2:$ZZ$1389, 1002, MATCH($B$1, resultados!$A$1:$ZZ$1, 0))</f>
        <v/>
      </c>
      <c r="B1008">
        <f>INDEX(resultados!$A$2:$ZZ$1389, 1002, MATCH($B$2, resultados!$A$1:$ZZ$1, 0))</f>
        <v/>
      </c>
      <c r="C1008">
        <f>INDEX(resultados!$A$2:$ZZ$1389, 1002, MATCH($B$3, resultados!$A$1:$ZZ$1, 0))</f>
        <v/>
      </c>
    </row>
    <row r="1009">
      <c r="A1009">
        <f>INDEX(resultados!$A$2:$ZZ$1389, 1003, MATCH($B$1, resultados!$A$1:$ZZ$1, 0))</f>
        <v/>
      </c>
      <c r="B1009">
        <f>INDEX(resultados!$A$2:$ZZ$1389, 1003, MATCH($B$2, resultados!$A$1:$ZZ$1, 0))</f>
        <v/>
      </c>
      <c r="C1009">
        <f>INDEX(resultados!$A$2:$ZZ$1389, 1003, MATCH($B$3, resultados!$A$1:$ZZ$1, 0))</f>
        <v/>
      </c>
    </row>
    <row r="1010">
      <c r="A1010">
        <f>INDEX(resultados!$A$2:$ZZ$1389, 1004, MATCH($B$1, resultados!$A$1:$ZZ$1, 0))</f>
        <v/>
      </c>
      <c r="B1010">
        <f>INDEX(resultados!$A$2:$ZZ$1389, 1004, MATCH($B$2, resultados!$A$1:$ZZ$1, 0))</f>
        <v/>
      </c>
      <c r="C1010">
        <f>INDEX(resultados!$A$2:$ZZ$1389, 1004, MATCH($B$3, resultados!$A$1:$ZZ$1, 0))</f>
        <v/>
      </c>
    </row>
    <row r="1011">
      <c r="A1011">
        <f>INDEX(resultados!$A$2:$ZZ$1389, 1005, MATCH($B$1, resultados!$A$1:$ZZ$1, 0))</f>
        <v/>
      </c>
      <c r="B1011">
        <f>INDEX(resultados!$A$2:$ZZ$1389, 1005, MATCH($B$2, resultados!$A$1:$ZZ$1, 0))</f>
        <v/>
      </c>
      <c r="C1011">
        <f>INDEX(resultados!$A$2:$ZZ$1389, 1005, MATCH($B$3, resultados!$A$1:$ZZ$1, 0))</f>
        <v/>
      </c>
    </row>
    <row r="1012">
      <c r="A1012">
        <f>INDEX(resultados!$A$2:$ZZ$1389, 1006, MATCH($B$1, resultados!$A$1:$ZZ$1, 0))</f>
        <v/>
      </c>
      <c r="B1012">
        <f>INDEX(resultados!$A$2:$ZZ$1389, 1006, MATCH($B$2, resultados!$A$1:$ZZ$1, 0))</f>
        <v/>
      </c>
      <c r="C1012">
        <f>INDEX(resultados!$A$2:$ZZ$1389, 1006, MATCH($B$3, resultados!$A$1:$ZZ$1, 0))</f>
        <v/>
      </c>
    </row>
    <row r="1013">
      <c r="A1013">
        <f>INDEX(resultados!$A$2:$ZZ$1389, 1007, MATCH($B$1, resultados!$A$1:$ZZ$1, 0))</f>
        <v/>
      </c>
      <c r="B1013">
        <f>INDEX(resultados!$A$2:$ZZ$1389, 1007, MATCH($B$2, resultados!$A$1:$ZZ$1, 0))</f>
        <v/>
      </c>
      <c r="C1013">
        <f>INDEX(resultados!$A$2:$ZZ$1389, 1007, MATCH($B$3, resultados!$A$1:$ZZ$1, 0))</f>
        <v/>
      </c>
    </row>
    <row r="1014">
      <c r="A1014">
        <f>INDEX(resultados!$A$2:$ZZ$1389, 1008, MATCH($B$1, resultados!$A$1:$ZZ$1, 0))</f>
        <v/>
      </c>
      <c r="B1014">
        <f>INDEX(resultados!$A$2:$ZZ$1389, 1008, MATCH($B$2, resultados!$A$1:$ZZ$1, 0))</f>
        <v/>
      </c>
      <c r="C1014">
        <f>INDEX(resultados!$A$2:$ZZ$1389, 1008, MATCH($B$3, resultados!$A$1:$ZZ$1, 0))</f>
        <v/>
      </c>
    </row>
    <row r="1015">
      <c r="A1015">
        <f>INDEX(resultados!$A$2:$ZZ$1389, 1009, MATCH($B$1, resultados!$A$1:$ZZ$1, 0))</f>
        <v/>
      </c>
      <c r="B1015">
        <f>INDEX(resultados!$A$2:$ZZ$1389, 1009, MATCH($B$2, resultados!$A$1:$ZZ$1, 0))</f>
        <v/>
      </c>
      <c r="C1015">
        <f>INDEX(resultados!$A$2:$ZZ$1389, 1009, MATCH($B$3, resultados!$A$1:$ZZ$1, 0))</f>
        <v/>
      </c>
    </row>
    <row r="1016">
      <c r="A1016">
        <f>INDEX(resultados!$A$2:$ZZ$1389, 1010, MATCH($B$1, resultados!$A$1:$ZZ$1, 0))</f>
        <v/>
      </c>
      <c r="B1016">
        <f>INDEX(resultados!$A$2:$ZZ$1389, 1010, MATCH($B$2, resultados!$A$1:$ZZ$1, 0))</f>
        <v/>
      </c>
      <c r="C1016">
        <f>INDEX(resultados!$A$2:$ZZ$1389, 1010, MATCH($B$3, resultados!$A$1:$ZZ$1, 0))</f>
        <v/>
      </c>
    </row>
    <row r="1017">
      <c r="A1017">
        <f>INDEX(resultados!$A$2:$ZZ$1389, 1011, MATCH($B$1, resultados!$A$1:$ZZ$1, 0))</f>
        <v/>
      </c>
      <c r="B1017">
        <f>INDEX(resultados!$A$2:$ZZ$1389, 1011, MATCH($B$2, resultados!$A$1:$ZZ$1, 0))</f>
        <v/>
      </c>
      <c r="C1017">
        <f>INDEX(resultados!$A$2:$ZZ$1389, 1011, MATCH($B$3, resultados!$A$1:$ZZ$1, 0))</f>
        <v/>
      </c>
    </row>
    <row r="1018">
      <c r="A1018">
        <f>INDEX(resultados!$A$2:$ZZ$1389, 1012, MATCH($B$1, resultados!$A$1:$ZZ$1, 0))</f>
        <v/>
      </c>
      <c r="B1018">
        <f>INDEX(resultados!$A$2:$ZZ$1389, 1012, MATCH($B$2, resultados!$A$1:$ZZ$1, 0))</f>
        <v/>
      </c>
      <c r="C1018">
        <f>INDEX(resultados!$A$2:$ZZ$1389, 1012, MATCH($B$3, resultados!$A$1:$ZZ$1, 0))</f>
        <v/>
      </c>
    </row>
    <row r="1019">
      <c r="A1019">
        <f>INDEX(resultados!$A$2:$ZZ$1389, 1013, MATCH($B$1, resultados!$A$1:$ZZ$1, 0))</f>
        <v/>
      </c>
      <c r="B1019">
        <f>INDEX(resultados!$A$2:$ZZ$1389, 1013, MATCH($B$2, resultados!$A$1:$ZZ$1, 0))</f>
        <v/>
      </c>
      <c r="C1019">
        <f>INDEX(resultados!$A$2:$ZZ$1389, 1013, MATCH($B$3, resultados!$A$1:$ZZ$1, 0))</f>
        <v/>
      </c>
    </row>
    <row r="1020">
      <c r="A1020">
        <f>INDEX(resultados!$A$2:$ZZ$1389, 1014, MATCH($B$1, resultados!$A$1:$ZZ$1, 0))</f>
        <v/>
      </c>
      <c r="B1020">
        <f>INDEX(resultados!$A$2:$ZZ$1389, 1014, MATCH($B$2, resultados!$A$1:$ZZ$1, 0))</f>
        <v/>
      </c>
      <c r="C1020">
        <f>INDEX(resultados!$A$2:$ZZ$1389, 1014, MATCH($B$3, resultados!$A$1:$ZZ$1, 0))</f>
        <v/>
      </c>
    </row>
    <row r="1021">
      <c r="A1021">
        <f>INDEX(resultados!$A$2:$ZZ$1389, 1015, MATCH($B$1, resultados!$A$1:$ZZ$1, 0))</f>
        <v/>
      </c>
      <c r="B1021">
        <f>INDEX(resultados!$A$2:$ZZ$1389, 1015, MATCH($B$2, resultados!$A$1:$ZZ$1, 0))</f>
        <v/>
      </c>
      <c r="C1021">
        <f>INDEX(resultados!$A$2:$ZZ$1389, 1015, MATCH($B$3, resultados!$A$1:$ZZ$1, 0))</f>
        <v/>
      </c>
    </row>
    <row r="1022">
      <c r="A1022">
        <f>INDEX(resultados!$A$2:$ZZ$1389, 1016, MATCH($B$1, resultados!$A$1:$ZZ$1, 0))</f>
        <v/>
      </c>
      <c r="B1022">
        <f>INDEX(resultados!$A$2:$ZZ$1389, 1016, MATCH($B$2, resultados!$A$1:$ZZ$1, 0))</f>
        <v/>
      </c>
      <c r="C1022">
        <f>INDEX(resultados!$A$2:$ZZ$1389, 1016, MATCH($B$3, resultados!$A$1:$ZZ$1, 0))</f>
        <v/>
      </c>
    </row>
    <row r="1023">
      <c r="A1023">
        <f>INDEX(resultados!$A$2:$ZZ$1389, 1017, MATCH($B$1, resultados!$A$1:$ZZ$1, 0))</f>
        <v/>
      </c>
      <c r="B1023">
        <f>INDEX(resultados!$A$2:$ZZ$1389, 1017, MATCH($B$2, resultados!$A$1:$ZZ$1, 0))</f>
        <v/>
      </c>
      <c r="C1023">
        <f>INDEX(resultados!$A$2:$ZZ$1389, 1017, MATCH($B$3, resultados!$A$1:$ZZ$1, 0))</f>
        <v/>
      </c>
    </row>
    <row r="1024">
      <c r="A1024">
        <f>INDEX(resultados!$A$2:$ZZ$1389, 1018, MATCH($B$1, resultados!$A$1:$ZZ$1, 0))</f>
        <v/>
      </c>
      <c r="B1024">
        <f>INDEX(resultados!$A$2:$ZZ$1389, 1018, MATCH($B$2, resultados!$A$1:$ZZ$1, 0))</f>
        <v/>
      </c>
      <c r="C1024">
        <f>INDEX(resultados!$A$2:$ZZ$1389, 1018, MATCH($B$3, resultados!$A$1:$ZZ$1, 0))</f>
        <v/>
      </c>
    </row>
    <row r="1025">
      <c r="A1025">
        <f>INDEX(resultados!$A$2:$ZZ$1389, 1019, MATCH($B$1, resultados!$A$1:$ZZ$1, 0))</f>
        <v/>
      </c>
      <c r="B1025">
        <f>INDEX(resultados!$A$2:$ZZ$1389, 1019, MATCH($B$2, resultados!$A$1:$ZZ$1, 0))</f>
        <v/>
      </c>
      <c r="C1025">
        <f>INDEX(resultados!$A$2:$ZZ$1389, 1019, MATCH($B$3, resultados!$A$1:$ZZ$1, 0))</f>
        <v/>
      </c>
    </row>
    <row r="1026">
      <c r="A1026">
        <f>INDEX(resultados!$A$2:$ZZ$1389, 1020, MATCH($B$1, resultados!$A$1:$ZZ$1, 0))</f>
        <v/>
      </c>
      <c r="B1026">
        <f>INDEX(resultados!$A$2:$ZZ$1389, 1020, MATCH($B$2, resultados!$A$1:$ZZ$1, 0))</f>
        <v/>
      </c>
      <c r="C1026">
        <f>INDEX(resultados!$A$2:$ZZ$1389, 1020, MATCH($B$3, resultados!$A$1:$ZZ$1, 0))</f>
        <v/>
      </c>
    </row>
    <row r="1027">
      <c r="A1027">
        <f>INDEX(resultados!$A$2:$ZZ$1389, 1021, MATCH($B$1, resultados!$A$1:$ZZ$1, 0))</f>
        <v/>
      </c>
      <c r="B1027">
        <f>INDEX(resultados!$A$2:$ZZ$1389, 1021, MATCH($B$2, resultados!$A$1:$ZZ$1, 0))</f>
        <v/>
      </c>
      <c r="C1027">
        <f>INDEX(resultados!$A$2:$ZZ$1389, 1021, MATCH($B$3, resultados!$A$1:$ZZ$1, 0))</f>
        <v/>
      </c>
    </row>
    <row r="1028">
      <c r="A1028">
        <f>INDEX(resultados!$A$2:$ZZ$1389, 1022, MATCH($B$1, resultados!$A$1:$ZZ$1, 0))</f>
        <v/>
      </c>
      <c r="B1028">
        <f>INDEX(resultados!$A$2:$ZZ$1389, 1022, MATCH($B$2, resultados!$A$1:$ZZ$1, 0))</f>
        <v/>
      </c>
      <c r="C1028">
        <f>INDEX(resultados!$A$2:$ZZ$1389, 1022, MATCH($B$3, resultados!$A$1:$ZZ$1, 0))</f>
        <v/>
      </c>
    </row>
    <row r="1029">
      <c r="A1029">
        <f>INDEX(resultados!$A$2:$ZZ$1389, 1023, MATCH($B$1, resultados!$A$1:$ZZ$1, 0))</f>
        <v/>
      </c>
      <c r="B1029">
        <f>INDEX(resultados!$A$2:$ZZ$1389, 1023, MATCH($B$2, resultados!$A$1:$ZZ$1, 0))</f>
        <v/>
      </c>
      <c r="C1029">
        <f>INDEX(resultados!$A$2:$ZZ$1389, 1023, MATCH($B$3, resultados!$A$1:$ZZ$1, 0))</f>
        <v/>
      </c>
    </row>
    <row r="1030">
      <c r="A1030">
        <f>INDEX(resultados!$A$2:$ZZ$1389, 1024, MATCH($B$1, resultados!$A$1:$ZZ$1, 0))</f>
        <v/>
      </c>
      <c r="B1030">
        <f>INDEX(resultados!$A$2:$ZZ$1389, 1024, MATCH($B$2, resultados!$A$1:$ZZ$1, 0))</f>
        <v/>
      </c>
      <c r="C1030">
        <f>INDEX(resultados!$A$2:$ZZ$1389, 1024, MATCH($B$3, resultados!$A$1:$ZZ$1, 0))</f>
        <v/>
      </c>
    </row>
    <row r="1031">
      <c r="A1031">
        <f>INDEX(resultados!$A$2:$ZZ$1389, 1025, MATCH($B$1, resultados!$A$1:$ZZ$1, 0))</f>
        <v/>
      </c>
      <c r="B1031">
        <f>INDEX(resultados!$A$2:$ZZ$1389, 1025, MATCH($B$2, resultados!$A$1:$ZZ$1, 0))</f>
        <v/>
      </c>
      <c r="C1031">
        <f>INDEX(resultados!$A$2:$ZZ$1389, 1025, MATCH($B$3, resultados!$A$1:$ZZ$1, 0))</f>
        <v/>
      </c>
    </row>
    <row r="1032">
      <c r="A1032">
        <f>INDEX(resultados!$A$2:$ZZ$1389, 1026, MATCH($B$1, resultados!$A$1:$ZZ$1, 0))</f>
        <v/>
      </c>
      <c r="B1032">
        <f>INDEX(resultados!$A$2:$ZZ$1389, 1026, MATCH($B$2, resultados!$A$1:$ZZ$1, 0))</f>
        <v/>
      </c>
      <c r="C1032">
        <f>INDEX(resultados!$A$2:$ZZ$1389, 1026, MATCH($B$3, resultados!$A$1:$ZZ$1, 0))</f>
        <v/>
      </c>
    </row>
    <row r="1033">
      <c r="A1033">
        <f>INDEX(resultados!$A$2:$ZZ$1389, 1027, MATCH($B$1, resultados!$A$1:$ZZ$1, 0))</f>
        <v/>
      </c>
      <c r="B1033">
        <f>INDEX(resultados!$A$2:$ZZ$1389, 1027, MATCH($B$2, resultados!$A$1:$ZZ$1, 0))</f>
        <v/>
      </c>
      <c r="C1033">
        <f>INDEX(resultados!$A$2:$ZZ$1389, 1027, MATCH($B$3, resultados!$A$1:$ZZ$1, 0))</f>
        <v/>
      </c>
    </row>
    <row r="1034">
      <c r="A1034">
        <f>INDEX(resultados!$A$2:$ZZ$1389, 1028, MATCH($B$1, resultados!$A$1:$ZZ$1, 0))</f>
        <v/>
      </c>
      <c r="B1034">
        <f>INDEX(resultados!$A$2:$ZZ$1389, 1028, MATCH($B$2, resultados!$A$1:$ZZ$1, 0))</f>
        <v/>
      </c>
      <c r="C1034">
        <f>INDEX(resultados!$A$2:$ZZ$1389, 1028, MATCH($B$3, resultados!$A$1:$ZZ$1, 0))</f>
        <v/>
      </c>
    </row>
    <row r="1035">
      <c r="A1035">
        <f>INDEX(resultados!$A$2:$ZZ$1389, 1029, MATCH($B$1, resultados!$A$1:$ZZ$1, 0))</f>
        <v/>
      </c>
      <c r="B1035">
        <f>INDEX(resultados!$A$2:$ZZ$1389, 1029, MATCH($B$2, resultados!$A$1:$ZZ$1, 0))</f>
        <v/>
      </c>
      <c r="C1035">
        <f>INDEX(resultados!$A$2:$ZZ$1389, 1029, MATCH($B$3, resultados!$A$1:$ZZ$1, 0))</f>
        <v/>
      </c>
    </row>
    <row r="1036">
      <c r="A1036">
        <f>INDEX(resultados!$A$2:$ZZ$1389, 1030, MATCH($B$1, resultados!$A$1:$ZZ$1, 0))</f>
        <v/>
      </c>
      <c r="B1036">
        <f>INDEX(resultados!$A$2:$ZZ$1389, 1030, MATCH($B$2, resultados!$A$1:$ZZ$1, 0))</f>
        <v/>
      </c>
      <c r="C1036">
        <f>INDEX(resultados!$A$2:$ZZ$1389, 1030, MATCH($B$3, resultados!$A$1:$ZZ$1, 0))</f>
        <v/>
      </c>
    </row>
    <row r="1037">
      <c r="A1037">
        <f>INDEX(resultados!$A$2:$ZZ$1389, 1031, MATCH($B$1, resultados!$A$1:$ZZ$1, 0))</f>
        <v/>
      </c>
      <c r="B1037">
        <f>INDEX(resultados!$A$2:$ZZ$1389, 1031, MATCH($B$2, resultados!$A$1:$ZZ$1, 0))</f>
        <v/>
      </c>
      <c r="C1037">
        <f>INDEX(resultados!$A$2:$ZZ$1389, 1031, MATCH($B$3, resultados!$A$1:$ZZ$1, 0))</f>
        <v/>
      </c>
    </row>
    <row r="1038">
      <c r="A1038">
        <f>INDEX(resultados!$A$2:$ZZ$1389, 1032, MATCH($B$1, resultados!$A$1:$ZZ$1, 0))</f>
        <v/>
      </c>
      <c r="B1038">
        <f>INDEX(resultados!$A$2:$ZZ$1389, 1032, MATCH($B$2, resultados!$A$1:$ZZ$1, 0))</f>
        <v/>
      </c>
      <c r="C1038">
        <f>INDEX(resultados!$A$2:$ZZ$1389, 1032, MATCH($B$3, resultados!$A$1:$ZZ$1, 0))</f>
        <v/>
      </c>
    </row>
    <row r="1039">
      <c r="A1039">
        <f>INDEX(resultados!$A$2:$ZZ$1389, 1033, MATCH($B$1, resultados!$A$1:$ZZ$1, 0))</f>
        <v/>
      </c>
      <c r="B1039">
        <f>INDEX(resultados!$A$2:$ZZ$1389, 1033, MATCH($B$2, resultados!$A$1:$ZZ$1, 0))</f>
        <v/>
      </c>
      <c r="C1039">
        <f>INDEX(resultados!$A$2:$ZZ$1389, 1033, MATCH($B$3, resultados!$A$1:$ZZ$1, 0))</f>
        <v/>
      </c>
    </row>
    <row r="1040">
      <c r="A1040">
        <f>INDEX(resultados!$A$2:$ZZ$1389, 1034, MATCH($B$1, resultados!$A$1:$ZZ$1, 0))</f>
        <v/>
      </c>
      <c r="B1040">
        <f>INDEX(resultados!$A$2:$ZZ$1389, 1034, MATCH($B$2, resultados!$A$1:$ZZ$1, 0))</f>
        <v/>
      </c>
      <c r="C1040">
        <f>INDEX(resultados!$A$2:$ZZ$1389, 1034, MATCH($B$3, resultados!$A$1:$ZZ$1, 0))</f>
        <v/>
      </c>
    </row>
    <row r="1041">
      <c r="A1041">
        <f>INDEX(resultados!$A$2:$ZZ$1389, 1035, MATCH($B$1, resultados!$A$1:$ZZ$1, 0))</f>
        <v/>
      </c>
      <c r="B1041">
        <f>INDEX(resultados!$A$2:$ZZ$1389, 1035, MATCH($B$2, resultados!$A$1:$ZZ$1, 0))</f>
        <v/>
      </c>
      <c r="C1041">
        <f>INDEX(resultados!$A$2:$ZZ$1389, 1035, MATCH($B$3, resultados!$A$1:$ZZ$1, 0))</f>
        <v/>
      </c>
    </row>
    <row r="1042">
      <c r="A1042">
        <f>INDEX(resultados!$A$2:$ZZ$1389, 1036, MATCH($B$1, resultados!$A$1:$ZZ$1, 0))</f>
        <v/>
      </c>
      <c r="B1042">
        <f>INDEX(resultados!$A$2:$ZZ$1389, 1036, MATCH($B$2, resultados!$A$1:$ZZ$1, 0))</f>
        <v/>
      </c>
      <c r="C1042">
        <f>INDEX(resultados!$A$2:$ZZ$1389, 1036, MATCH($B$3, resultados!$A$1:$ZZ$1, 0))</f>
        <v/>
      </c>
    </row>
    <row r="1043">
      <c r="A1043">
        <f>INDEX(resultados!$A$2:$ZZ$1389, 1037, MATCH($B$1, resultados!$A$1:$ZZ$1, 0))</f>
        <v/>
      </c>
      <c r="B1043">
        <f>INDEX(resultados!$A$2:$ZZ$1389, 1037, MATCH($B$2, resultados!$A$1:$ZZ$1, 0))</f>
        <v/>
      </c>
      <c r="C1043">
        <f>INDEX(resultados!$A$2:$ZZ$1389, 1037, MATCH($B$3, resultados!$A$1:$ZZ$1, 0))</f>
        <v/>
      </c>
    </row>
    <row r="1044">
      <c r="A1044">
        <f>INDEX(resultados!$A$2:$ZZ$1389, 1038, MATCH($B$1, resultados!$A$1:$ZZ$1, 0))</f>
        <v/>
      </c>
      <c r="B1044">
        <f>INDEX(resultados!$A$2:$ZZ$1389, 1038, MATCH($B$2, resultados!$A$1:$ZZ$1, 0))</f>
        <v/>
      </c>
      <c r="C1044">
        <f>INDEX(resultados!$A$2:$ZZ$1389, 1038, MATCH($B$3, resultados!$A$1:$ZZ$1, 0))</f>
        <v/>
      </c>
    </row>
    <row r="1045">
      <c r="A1045">
        <f>INDEX(resultados!$A$2:$ZZ$1389, 1039, MATCH($B$1, resultados!$A$1:$ZZ$1, 0))</f>
        <v/>
      </c>
      <c r="B1045">
        <f>INDEX(resultados!$A$2:$ZZ$1389, 1039, MATCH($B$2, resultados!$A$1:$ZZ$1, 0))</f>
        <v/>
      </c>
      <c r="C1045">
        <f>INDEX(resultados!$A$2:$ZZ$1389, 1039, MATCH($B$3, resultados!$A$1:$ZZ$1, 0))</f>
        <v/>
      </c>
    </row>
    <row r="1046">
      <c r="A1046">
        <f>INDEX(resultados!$A$2:$ZZ$1389, 1040, MATCH($B$1, resultados!$A$1:$ZZ$1, 0))</f>
        <v/>
      </c>
      <c r="B1046">
        <f>INDEX(resultados!$A$2:$ZZ$1389, 1040, MATCH($B$2, resultados!$A$1:$ZZ$1, 0))</f>
        <v/>
      </c>
      <c r="C1046">
        <f>INDEX(resultados!$A$2:$ZZ$1389, 1040, MATCH($B$3, resultados!$A$1:$ZZ$1, 0))</f>
        <v/>
      </c>
    </row>
    <row r="1047">
      <c r="A1047">
        <f>INDEX(resultados!$A$2:$ZZ$1389, 1041, MATCH($B$1, resultados!$A$1:$ZZ$1, 0))</f>
        <v/>
      </c>
      <c r="B1047">
        <f>INDEX(resultados!$A$2:$ZZ$1389, 1041, MATCH($B$2, resultados!$A$1:$ZZ$1, 0))</f>
        <v/>
      </c>
      <c r="C1047">
        <f>INDEX(resultados!$A$2:$ZZ$1389, 1041, MATCH($B$3, resultados!$A$1:$ZZ$1, 0))</f>
        <v/>
      </c>
    </row>
    <row r="1048">
      <c r="A1048">
        <f>INDEX(resultados!$A$2:$ZZ$1389, 1042, MATCH($B$1, resultados!$A$1:$ZZ$1, 0))</f>
        <v/>
      </c>
      <c r="B1048">
        <f>INDEX(resultados!$A$2:$ZZ$1389, 1042, MATCH($B$2, resultados!$A$1:$ZZ$1, 0))</f>
        <v/>
      </c>
      <c r="C1048">
        <f>INDEX(resultados!$A$2:$ZZ$1389, 1042, MATCH($B$3, resultados!$A$1:$ZZ$1, 0))</f>
        <v/>
      </c>
    </row>
    <row r="1049">
      <c r="A1049">
        <f>INDEX(resultados!$A$2:$ZZ$1389, 1043, MATCH($B$1, resultados!$A$1:$ZZ$1, 0))</f>
        <v/>
      </c>
      <c r="B1049">
        <f>INDEX(resultados!$A$2:$ZZ$1389, 1043, MATCH($B$2, resultados!$A$1:$ZZ$1, 0))</f>
        <v/>
      </c>
      <c r="C1049">
        <f>INDEX(resultados!$A$2:$ZZ$1389, 1043, MATCH($B$3, resultados!$A$1:$ZZ$1, 0))</f>
        <v/>
      </c>
    </row>
    <row r="1050">
      <c r="A1050">
        <f>INDEX(resultados!$A$2:$ZZ$1389, 1044, MATCH($B$1, resultados!$A$1:$ZZ$1, 0))</f>
        <v/>
      </c>
      <c r="B1050">
        <f>INDEX(resultados!$A$2:$ZZ$1389, 1044, MATCH($B$2, resultados!$A$1:$ZZ$1, 0))</f>
        <v/>
      </c>
      <c r="C1050">
        <f>INDEX(resultados!$A$2:$ZZ$1389, 1044, MATCH($B$3, resultados!$A$1:$ZZ$1, 0))</f>
        <v/>
      </c>
    </row>
    <row r="1051">
      <c r="A1051">
        <f>INDEX(resultados!$A$2:$ZZ$1389, 1045, MATCH($B$1, resultados!$A$1:$ZZ$1, 0))</f>
        <v/>
      </c>
      <c r="B1051">
        <f>INDEX(resultados!$A$2:$ZZ$1389, 1045, MATCH($B$2, resultados!$A$1:$ZZ$1, 0))</f>
        <v/>
      </c>
      <c r="C1051">
        <f>INDEX(resultados!$A$2:$ZZ$1389, 1045, MATCH($B$3, resultados!$A$1:$ZZ$1, 0))</f>
        <v/>
      </c>
    </row>
    <row r="1052">
      <c r="A1052">
        <f>INDEX(resultados!$A$2:$ZZ$1389, 1046, MATCH($B$1, resultados!$A$1:$ZZ$1, 0))</f>
        <v/>
      </c>
      <c r="B1052">
        <f>INDEX(resultados!$A$2:$ZZ$1389, 1046, MATCH($B$2, resultados!$A$1:$ZZ$1, 0))</f>
        <v/>
      </c>
      <c r="C1052">
        <f>INDEX(resultados!$A$2:$ZZ$1389, 1046, MATCH($B$3, resultados!$A$1:$ZZ$1, 0))</f>
        <v/>
      </c>
    </row>
    <row r="1053">
      <c r="A1053">
        <f>INDEX(resultados!$A$2:$ZZ$1389, 1047, MATCH($B$1, resultados!$A$1:$ZZ$1, 0))</f>
        <v/>
      </c>
      <c r="B1053">
        <f>INDEX(resultados!$A$2:$ZZ$1389, 1047, MATCH($B$2, resultados!$A$1:$ZZ$1, 0))</f>
        <v/>
      </c>
      <c r="C1053">
        <f>INDEX(resultados!$A$2:$ZZ$1389, 1047, MATCH($B$3, resultados!$A$1:$ZZ$1, 0))</f>
        <v/>
      </c>
    </row>
    <row r="1054">
      <c r="A1054">
        <f>INDEX(resultados!$A$2:$ZZ$1389, 1048, MATCH($B$1, resultados!$A$1:$ZZ$1, 0))</f>
        <v/>
      </c>
      <c r="B1054">
        <f>INDEX(resultados!$A$2:$ZZ$1389, 1048, MATCH($B$2, resultados!$A$1:$ZZ$1, 0))</f>
        <v/>
      </c>
      <c r="C1054">
        <f>INDEX(resultados!$A$2:$ZZ$1389, 1048, MATCH($B$3, resultados!$A$1:$ZZ$1, 0))</f>
        <v/>
      </c>
    </row>
    <row r="1055">
      <c r="A1055">
        <f>INDEX(resultados!$A$2:$ZZ$1389, 1049, MATCH($B$1, resultados!$A$1:$ZZ$1, 0))</f>
        <v/>
      </c>
      <c r="B1055">
        <f>INDEX(resultados!$A$2:$ZZ$1389, 1049, MATCH($B$2, resultados!$A$1:$ZZ$1, 0))</f>
        <v/>
      </c>
      <c r="C1055">
        <f>INDEX(resultados!$A$2:$ZZ$1389, 1049, MATCH($B$3, resultados!$A$1:$ZZ$1, 0))</f>
        <v/>
      </c>
    </row>
    <row r="1056">
      <c r="A1056">
        <f>INDEX(resultados!$A$2:$ZZ$1389, 1050, MATCH($B$1, resultados!$A$1:$ZZ$1, 0))</f>
        <v/>
      </c>
      <c r="B1056">
        <f>INDEX(resultados!$A$2:$ZZ$1389, 1050, MATCH($B$2, resultados!$A$1:$ZZ$1, 0))</f>
        <v/>
      </c>
      <c r="C1056">
        <f>INDEX(resultados!$A$2:$ZZ$1389, 1050, MATCH($B$3, resultados!$A$1:$ZZ$1, 0))</f>
        <v/>
      </c>
    </row>
    <row r="1057">
      <c r="A1057">
        <f>INDEX(resultados!$A$2:$ZZ$1389, 1051, MATCH($B$1, resultados!$A$1:$ZZ$1, 0))</f>
        <v/>
      </c>
      <c r="B1057">
        <f>INDEX(resultados!$A$2:$ZZ$1389, 1051, MATCH($B$2, resultados!$A$1:$ZZ$1, 0))</f>
        <v/>
      </c>
      <c r="C1057">
        <f>INDEX(resultados!$A$2:$ZZ$1389, 1051, MATCH($B$3, resultados!$A$1:$ZZ$1, 0))</f>
        <v/>
      </c>
    </row>
    <row r="1058">
      <c r="A1058">
        <f>INDEX(resultados!$A$2:$ZZ$1389, 1052, MATCH($B$1, resultados!$A$1:$ZZ$1, 0))</f>
        <v/>
      </c>
      <c r="B1058">
        <f>INDEX(resultados!$A$2:$ZZ$1389, 1052, MATCH($B$2, resultados!$A$1:$ZZ$1, 0))</f>
        <v/>
      </c>
      <c r="C1058">
        <f>INDEX(resultados!$A$2:$ZZ$1389, 1052, MATCH($B$3, resultados!$A$1:$ZZ$1, 0))</f>
        <v/>
      </c>
    </row>
    <row r="1059">
      <c r="A1059">
        <f>INDEX(resultados!$A$2:$ZZ$1389, 1053, MATCH($B$1, resultados!$A$1:$ZZ$1, 0))</f>
        <v/>
      </c>
      <c r="B1059">
        <f>INDEX(resultados!$A$2:$ZZ$1389, 1053, MATCH($B$2, resultados!$A$1:$ZZ$1, 0))</f>
        <v/>
      </c>
      <c r="C1059">
        <f>INDEX(resultados!$A$2:$ZZ$1389, 1053, MATCH($B$3, resultados!$A$1:$ZZ$1, 0))</f>
        <v/>
      </c>
    </row>
    <row r="1060">
      <c r="A1060">
        <f>INDEX(resultados!$A$2:$ZZ$1389, 1054, MATCH($B$1, resultados!$A$1:$ZZ$1, 0))</f>
        <v/>
      </c>
      <c r="B1060">
        <f>INDEX(resultados!$A$2:$ZZ$1389, 1054, MATCH($B$2, resultados!$A$1:$ZZ$1, 0))</f>
        <v/>
      </c>
      <c r="C1060">
        <f>INDEX(resultados!$A$2:$ZZ$1389, 1054, MATCH($B$3, resultados!$A$1:$ZZ$1, 0))</f>
        <v/>
      </c>
    </row>
    <row r="1061">
      <c r="A1061">
        <f>INDEX(resultados!$A$2:$ZZ$1389, 1055, MATCH($B$1, resultados!$A$1:$ZZ$1, 0))</f>
        <v/>
      </c>
      <c r="B1061">
        <f>INDEX(resultados!$A$2:$ZZ$1389, 1055, MATCH($B$2, resultados!$A$1:$ZZ$1, 0))</f>
        <v/>
      </c>
      <c r="C1061">
        <f>INDEX(resultados!$A$2:$ZZ$1389, 1055, MATCH($B$3, resultados!$A$1:$ZZ$1, 0))</f>
        <v/>
      </c>
    </row>
    <row r="1062">
      <c r="A1062">
        <f>INDEX(resultados!$A$2:$ZZ$1389, 1056, MATCH($B$1, resultados!$A$1:$ZZ$1, 0))</f>
        <v/>
      </c>
      <c r="B1062">
        <f>INDEX(resultados!$A$2:$ZZ$1389, 1056, MATCH($B$2, resultados!$A$1:$ZZ$1, 0))</f>
        <v/>
      </c>
      <c r="C1062">
        <f>INDEX(resultados!$A$2:$ZZ$1389, 1056, MATCH($B$3, resultados!$A$1:$ZZ$1, 0))</f>
        <v/>
      </c>
    </row>
    <row r="1063">
      <c r="A1063">
        <f>INDEX(resultados!$A$2:$ZZ$1389, 1057, MATCH($B$1, resultados!$A$1:$ZZ$1, 0))</f>
        <v/>
      </c>
      <c r="B1063">
        <f>INDEX(resultados!$A$2:$ZZ$1389, 1057, MATCH($B$2, resultados!$A$1:$ZZ$1, 0))</f>
        <v/>
      </c>
      <c r="C1063">
        <f>INDEX(resultados!$A$2:$ZZ$1389, 1057, MATCH($B$3, resultados!$A$1:$ZZ$1, 0))</f>
        <v/>
      </c>
    </row>
    <row r="1064">
      <c r="A1064">
        <f>INDEX(resultados!$A$2:$ZZ$1389, 1058, MATCH($B$1, resultados!$A$1:$ZZ$1, 0))</f>
        <v/>
      </c>
      <c r="B1064">
        <f>INDEX(resultados!$A$2:$ZZ$1389, 1058, MATCH($B$2, resultados!$A$1:$ZZ$1, 0))</f>
        <v/>
      </c>
      <c r="C1064">
        <f>INDEX(resultados!$A$2:$ZZ$1389, 1058, MATCH($B$3, resultados!$A$1:$ZZ$1, 0))</f>
        <v/>
      </c>
    </row>
    <row r="1065">
      <c r="A1065">
        <f>INDEX(resultados!$A$2:$ZZ$1389, 1059, MATCH($B$1, resultados!$A$1:$ZZ$1, 0))</f>
        <v/>
      </c>
      <c r="B1065">
        <f>INDEX(resultados!$A$2:$ZZ$1389, 1059, MATCH($B$2, resultados!$A$1:$ZZ$1, 0))</f>
        <v/>
      </c>
      <c r="C1065">
        <f>INDEX(resultados!$A$2:$ZZ$1389, 1059, MATCH($B$3, resultados!$A$1:$ZZ$1, 0))</f>
        <v/>
      </c>
    </row>
    <row r="1066">
      <c r="A1066">
        <f>INDEX(resultados!$A$2:$ZZ$1389, 1060, MATCH($B$1, resultados!$A$1:$ZZ$1, 0))</f>
        <v/>
      </c>
      <c r="B1066">
        <f>INDEX(resultados!$A$2:$ZZ$1389, 1060, MATCH($B$2, resultados!$A$1:$ZZ$1, 0))</f>
        <v/>
      </c>
      <c r="C1066">
        <f>INDEX(resultados!$A$2:$ZZ$1389, 1060, MATCH($B$3, resultados!$A$1:$ZZ$1, 0))</f>
        <v/>
      </c>
    </row>
    <row r="1067">
      <c r="A1067">
        <f>INDEX(resultados!$A$2:$ZZ$1389, 1061, MATCH($B$1, resultados!$A$1:$ZZ$1, 0))</f>
        <v/>
      </c>
      <c r="B1067">
        <f>INDEX(resultados!$A$2:$ZZ$1389, 1061, MATCH($B$2, resultados!$A$1:$ZZ$1, 0))</f>
        <v/>
      </c>
      <c r="C1067">
        <f>INDEX(resultados!$A$2:$ZZ$1389, 1061, MATCH($B$3, resultados!$A$1:$ZZ$1, 0))</f>
        <v/>
      </c>
    </row>
    <row r="1068">
      <c r="A1068">
        <f>INDEX(resultados!$A$2:$ZZ$1389, 1062, MATCH($B$1, resultados!$A$1:$ZZ$1, 0))</f>
        <v/>
      </c>
      <c r="B1068">
        <f>INDEX(resultados!$A$2:$ZZ$1389, 1062, MATCH($B$2, resultados!$A$1:$ZZ$1, 0))</f>
        <v/>
      </c>
      <c r="C1068">
        <f>INDEX(resultados!$A$2:$ZZ$1389, 1062, MATCH($B$3, resultados!$A$1:$ZZ$1, 0))</f>
        <v/>
      </c>
    </row>
    <row r="1069">
      <c r="A1069">
        <f>INDEX(resultados!$A$2:$ZZ$1389, 1063, MATCH($B$1, resultados!$A$1:$ZZ$1, 0))</f>
        <v/>
      </c>
      <c r="B1069">
        <f>INDEX(resultados!$A$2:$ZZ$1389, 1063, MATCH($B$2, resultados!$A$1:$ZZ$1, 0))</f>
        <v/>
      </c>
      <c r="C1069">
        <f>INDEX(resultados!$A$2:$ZZ$1389, 1063, MATCH($B$3, resultados!$A$1:$ZZ$1, 0))</f>
        <v/>
      </c>
    </row>
    <row r="1070">
      <c r="A1070">
        <f>INDEX(resultados!$A$2:$ZZ$1389, 1064, MATCH($B$1, resultados!$A$1:$ZZ$1, 0))</f>
        <v/>
      </c>
      <c r="B1070">
        <f>INDEX(resultados!$A$2:$ZZ$1389, 1064, MATCH($B$2, resultados!$A$1:$ZZ$1, 0))</f>
        <v/>
      </c>
      <c r="C1070">
        <f>INDEX(resultados!$A$2:$ZZ$1389, 1064, MATCH($B$3, resultados!$A$1:$ZZ$1, 0))</f>
        <v/>
      </c>
    </row>
    <row r="1071">
      <c r="A1071">
        <f>INDEX(resultados!$A$2:$ZZ$1389, 1065, MATCH($B$1, resultados!$A$1:$ZZ$1, 0))</f>
        <v/>
      </c>
      <c r="B1071">
        <f>INDEX(resultados!$A$2:$ZZ$1389, 1065, MATCH($B$2, resultados!$A$1:$ZZ$1, 0))</f>
        <v/>
      </c>
      <c r="C1071">
        <f>INDEX(resultados!$A$2:$ZZ$1389, 1065, MATCH($B$3, resultados!$A$1:$ZZ$1, 0))</f>
        <v/>
      </c>
    </row>
    <row r="1072">
      <c r="A1072">
        <f>INDEX(resultados!$A$2:$ZZ$1389, 1066, MATCH($B$1, resultados!$A$1:$ZZ$1, 0))</f>
        <v/>
      </c>
      <c r="B1072">
        <f>INDEX(resultados!$A$2:$ZZ$1389, 1066, MATCH($B$2, resultados!$A$1:$ZZ$1, 0))</f>
        <v/>
      </c>
      <c r="C1072">
        <f>INDEX(resultados!$A$2:$ZZ$1389, 1066, MATCH($B$3, resultados!$A$1:$ZZ$1, 0))</f>
        <v/>
      </c>
    </row>
    <row r="1073">
      <c r="A1073">
        <f>INDEX(resultados!$A$2:$ZZ$1389, 1067, MATCH($B$1, resultados!$A$1:$ZZ$1, 0))</f>
        <v/>
      </c>
      <c r="B1073">
        <f>INDEX(resultados!$A$2:$ZZ$1389, 1067, MATCH($B$2, resultados!$A$1:$ZZ$1, 0))</f>
        <v/>
      </c>
      <c r="C1073">
        <f>INDEX(resultados!$A$2:$ZZ$1389, 1067, MATCH($B$3, resultados!$A$1:$ZZ$1, 0))</f>
        <v/>
      </c>
    </row>
    <row r="1074">
      <c r="A1074">
        <f>INDEX(resultados!$A$2:$ZZ$1389, 1068, MATCH($B$1, resultados!$A$1:$ZZ$1, 0))</f>
        <v/>
      </c>
      <c r="B1074">
        <f>INDEX(resultados!$A$2:$ZZ$1389, 1068, MATCH($B$2, resultados!$A$1:$ZZ$1, 0))</f>
        <v/>
      </c>
      <c r="C1074">
        <f>INDEX(resultados!$A$2:$ZZ$1389, 1068, MATCH($B$3, resultados!$A$1:$ZZ$1, 0))</f>
        <v/>
      </c>
    </row>
    <row r="1075">
      <c r="A1075">
        <f>INDEX(resultados!$A$2:$ZZ$1389, 1069, MATCH($B$1, resultados!$A$1:$ZZ$1, 0))</f>
        <v/>
      </c>
      <c r="B1075">
        <f>INDEX(resultados!$A$2:$ZZ$1389, 1069, MATCH($B$2, resultados!$A$1:$ZZ$1, 0))</f>
        <v/>
      </c>
      <c r="C1075">
        <f>INDEX(resultados!$A$2:$ZZ$1389, 1069, MATCH($B$3, resultados!$A$1:$ZZ$1, 0))</f>
        <v/>
      </c>
    </row>
    <row r="1076">
      <c r="A1076">
        <f>INDEX(resultados!$A$2:$ZZ$1389, 1070, MATCH($B$1, resultados!$A$1:$ZZ$1, 0))</f>
        <v/>
      </c>
      <c r="B1076">
        <f>INDEX(resultados!$A$2:$ZZ$1389, 1070, MATCH($B$2, resultados!$A$1:$ZZ$1, 0))</f>
        <v/>
      </c>
      <c r="C1076">
        <f>INDEX(resultados!$A$2:$ZZ$1389, 1070, MATCH($B$3, resultados!$A$1:$ZZ$1, 0))</f>
        <v/>
      </c>
    </row>
    <row r="1077">
      <c r="A1077">
        <f>INDEX(resultados!$A$2:$ZZ$1389, 1071, MATCH($B$1, resultados!$A$1:$ZZ$1, 0))</f>
        <v/>
      </c>
      <c r="B1077">
        <f>INDEX(resultados!$A$2:$ZZ$1389, 1071, MATCH($B$2, resultados!$A$1:$ZZ$1, 0))</f>
        <v/>
      </c>
      <c r="C1077">
        <f>INDEX(resultados!$A$2:$ZZ$1389, 1071, MATCH($B$3, resultados!$A$1:$ZZ$1, 0))</f>
        <v/>
      </c>
    </row>
    <row r="1078">
      <c r="A1078">
        <f>INDEX(resultados!$A$2:$ZZ$1389, 1072, MATCH($B$1, resultados!$A$1:$ZZ$1, 0))</f>
        <v/>
      </c>
      <c r="B1078">
        <f>INDEX(resultados!$A$2:$ZZ$1389, 1072, MATCH($B$2, resultados!$A$1:$ZZ$1, 0))</f>
        <v/>
      </c>
      <c r="C1078">
        <f>INDEX(resultados!$A$2:$ZZ$1389, 1072, MATCH($B$3, resultados!$A$1:$ZZ$1, 0))</f>
        <v/>
      </c>
    </row>
    <row r="1079">
      <c r="A1079">
        <f>INDEX(resultados!$A$2:$ZZ$1389, 1073, MATCH($B$1, resultados!$A$1:$ZZ$1, 0))</f>
        <v/>
      </c>
      <c r="B1079">
        <f>INDEX(resultados!$A$2:$ZZ$1389, 1073, MATCH($B$2, resultados!$A$1:$ZZ$1, 0))</f>
        <v/>
      </c>
      <c r="C1079">
        <f>INDEX(resultados!$A$2:$ZZ$1389, 1073, MATCH($B$3, resultados!$A$1:$ZZ$1, 0))</f>
        <v/>
      </c>
    </row>
    <row r="1080">
      <c r="A1080">
        <f>INDEX(resultados!$A$2:$ZZ$1389, 1074, MATCH($B$1, resultados!$A$1:$ZZ$1, 0))</f>
        <v/>
      </c>
      <c r="B1080">
        <f>INDEX(resultados!$A$2:$ZZ$1389, 1074, MATCH($B$2, resultados!$A$1:$ZZ$1, 0))</f>
        <v/>
      </c>
      <c r="C1080">
        <f>INDEX(resultados!$A$2:$ZZ$1389, 1074, MATCH($B$3, resultados!$A$1:$ZZ$1, 0))</f>
        <v/>
      </c>
    </row>
    <row r="1081">
      <c r="A1081">
        <f>INDEX(resultados!$A$2:$ZZ$1389, 1075, MATCH($B$1, resultados!$A$1:$ZZ$1, 0))</f>
        <v/>
      </c>
      <c r="B1081">
        <f>INDEX(resultados!$A$2:$ZZ$1389, 1075, MATCH($B$2, resultados!$A$1:$ZZ$1, 0))</f>
        <v/>
      </c>
      <c r="C1081">
        <f>INDEX(resultados!$A$2:$ZZ$1389, 1075, MATCH($B$3, resultados!$A$1:$ZZ$1, 0))</f>
        <v/>
      </c>
    </row>
    <row r="1082">
      <c r="A1082">
        <f>INDEX(resultados!$A$2:$ZZ$1389, 1076, MATCH($B$1, resultados!$A$1:$ZZ$1, 0))</f>
        <v/>
      </c>
      <c r="B1082">
        <f>INDEX(resultados!$A$2:$ZZ$1389, 1076, MATCH($B$2, resultados!$A$1:$ZZ$1, 0))</f>
        <v/>
      </c>
      <c r="C1082">
        <f>INDEX(resultados!$A$2:$ZZ$1389, 1076, MATCH($B$3, resultados!$A$1:$ZZ$1, 0))</f>
        <v/>
      </c>
    </row>
    <row r="1083">
      <c r="A1083">
        <f>INDEX(resultados!$A$2:$ZZ$1389, 1077, MATCH($B$1, resultados!$A$1:$ZZ$1, 0))</f>
        <v/>
      </c>
      <c r="B1083">
        <f>INDEX(resultados!$A$2:$ZZ$1389, 1077, MATCH($B$2, resultados!$A$1:$ZZ$1, 0))</f>
        <v/>
      </c>
      <c r="C1083">
        <f>INDEX(resultados!$A$2:$ZZ$1389, 1077, MATCH($B$3, resultados!$A$1:$ZZ$1, 0))</f>
        <v/>
      </c>
    </row>
    <row r="1084">
      <c r="A1084">
        <f>INDEX(resultados!$A$2:$ZZ$1389, 1078, MATCH($B$1, resultados!$A$1:$ZZ$1, 0))</f>
        <v/>
      </c>
      <c r="B1084">
        <f>INDEX(resultados!$A$2:$ZZ$1389, 1078, MATCH($B$2, resultados!$A$1:$ZZ$1, 0))</f>
        <v/>
      </c>
      <c r="C1084">
        <f>INDEX(resultados!$A$2:$ZZ$1389, 1078, MATCH($B$3, resultados!$A$1:$ZZ$1, 0))</f>
        <v/>
      </c>
    </row>
    <row r="1085">
      <c r="A1085">
        <f>INDEX(resultados!$A$2:$ZZ$1389, 1079, MATCH($B$1, resultados!$A$1:$ZZ$1, 0))</f>
        <v/>
      </c>
      <c r="B1085">
        <f>INDEX(resultados!$A$2:$ZZ$1389, 1079, MATCH($B$2, resultados!$A$1:$ZZ$1, 0))</f>
        <v/>
      </c>
      <c r="C1085">
        <f>INDEX(resultados!$A$2:$ZZ$1389, 1079, MATCH($B$3, resultados!$A$1:$ZZ$1, 0))</f>
        <v/>
      </c>
    </row>
    <row r="1086">
      <c r="A1086">
        <f>INDEX(resultados!$A$2:$ZZ$1389, 1080, MATCH($B$1, resultados!$A$1:$ZZ$1, 0))</f>
        <v/>
      </c>
      <c r="B1086">
        <f>INDEX(resultados!$A$2:$ZZ$1389, 1080, MATCH($B$2, resultados!$A$1:$ZZ$1, 0))</f>
        <v/>
      </c>
      <c r="C1086">
        <f>INDEX(resultados!$A$2:$ZZ$1389, 1080, MATCH($B$3, resultados!$A$1:$ZZ$1, 0))</f>
        <v/>
      </c>
    </row>
    <row r="1087">
      <c r="A1087">
        <f>INDEX(resultados!$A$2:$ZZ$1389, 1081, MATCH($B$1, resultados!$A$1:$ZZ$1, 0))</f>
        <v/>
      </c>
      <c r="B1087">
        <f>INDEX(resultados!$A$2:$ZZ$1389, 1081, MATCH($B$2, resultados!$A$1:$ZZ$1, 0))</f>
        <v/>
      </c>
      <c r="C1087">
        <f>INDEX(resultados!$A$2:$ZZ$1389, 1081, MATCH($B$3, resultados!$A$1:$ZZ$1, 0))</f>
        <v/>
      </c>
    </row>
    <row r="1088">
      <c r="A1088">
        <f>INDEX(resultados!$A$2:$ZZ$1389, 1082, MATCH($B$1, resultados!$A$1:$ZZ$1, 0))</f>
        <v/>
      </c>
      <c r="B1088">
        <f>INDEX(resultados!$A$2:$ZZ$1389, 1082, MATCH($B$2, resultados!$A$1:$ZZ$1, 0))</f>
        <v/>
      </c>
      <c r="C1088">
        <f>INDEX(resultados!$A$2:$ZZ$1389, 1082, MATCH($B$3, resultados!$A$1:$ZZ$1, 0))</f>
        <v/>
      </c>
    </row>
    <row r="1089">
      <c r="A1089">
        <f>INDEX(resultados!$A$2:$ZZ$1389, 1083, MATCH($B$1, resultados!$A$1:$ZZ$1, 0))</f>
        <v/>
      </c>
      <c r="B1089">
        <f>INDEX(resultados!$A$2:$ZZ$1389, 1083, MATCH($B$2, resultados!$A$1:$ZZ$1, 0))</f>
        <v/>
      </c>
      <c r="C1089">
        <f>INDEX(resultados!$A$2:$ZZ$1389, 1083, MATCH($B$3, resultados!$A$1:$ZZ$1, 0))</f>
        <v/>
      </c>
    </row>
    <row r="1090">
      <c r="A1090">
        <f>INDEX(resultados!$A$2:$ZZ$1389, 1084, MATCH($B$1, resultados!$A$1:$ZZ$1, 0))</f>
        <v/>
      </c>
      <c r="B1090">
        <f>INDEX(resultados!$A$2:$ZZ$1389, 1084, MATCH($B$2, resultados!$A$1:$ZZ$1, 0))</f>
        <v/>
      </c>
      <c r="C1090">
        <f>INDEX(resultados!$A$2:$ZZ$1389, 1084, MATCH($B$3, resultados!$A$1:$ZZ$1, 0))</f>
        <v/>
      </c>
    </row>
    <row r="1091">
      <c r="A1091">
        <f>INDEX(resultados!$A$2:$ZZ$1389, 1085, MATCH($B$1, resultados!$A$1:$ZZ$1, 0))</f>
        <v/>
      </c>
      <c r="B1091">
        <f>INDEX(resultados!$A$2:$ZZ$1389, 1085, MATCH($B$2, resultados!$A$1:$ZZ$1, 0))</f>
        <v/>
      </c>
      <c r="C1091">
        <f>INDEX(resultados!$A$2:$ZZ$1389, 1085, MATCH($B$3, resultados!$A$1:$ZZ$1, 0))</f>
        <v/>
      </c>
    </row>
    <row r="1092">
      <c r="A1092">
        <f>INDEX(resultados!$A$2:$ZZ$1389, 1086, MATCH($B$1, resultados!$A$1:$ZZ$1, 0))</f>
        <v/>
      </c>
      <c r="B1092">
        <f>INDEX(resultados!$A$2:$ZZ$1389, 1086, MATCH($B$2, resultados!$A$1:$ZZ$1, 0))</f>
        <v/>
      </c>
      <c r="C1092">
        <f>INDEX(resultados!$A$2:$ZZ$1389, 1086, MATCH($B$3, resultados!$A$1:$ZZ$1, 0))</f>
        <v/>
      </c>
    </row>
    <row r="1093">
      <c r="A1093">
        <f>INDEX(resultados!$A$2:$ZZ$1389, 1087, MATCH($B$1, resultados!$A$1:$ZZ$1, 0))</f>
        <v/>
      </c>
      <c r="B1093">
        <f>INDEX(resultados!$A$2:$ZZ$1389, 1087, MATCH($B$2, resultados!$A$1:$ZZ$1, 0))</f>
        <v/>
      </c>
      <c r="C1093">
        <f>INDEX(resultados!$A$2:$ZZ$1389, 1087, MATCH($B$3, resultados!$A$1:$ZZ$1, 0))</f>
        <v/>
      </c>
    </row>
    <row r="1094">
      <c r="A1094">
        <f>INDEX(resultados!$A$2:$ZZ$1389, 1088, MATCH($B$1, resultados!$A$1:$ZZ$1, 0))</f>
        <v/>
      </c>
      <c r="B1094">
        <f>INDEX(resultados!$A$2:$ZZ$1389, 1088, MATCH($B$2, resultados!$A$1:$ZZ$1, 0))</f>
        <v/>
      </c>
      <c r="C1094">
        <f>INDEX(resultados!$A$2:$ZZ$1389, 1088, MATCH($B$3, resultados!$A$1:$ZZ$1, 0))</f>
        <v/>
      </c>
    </row>
    <row r="1095">
      <c r="A1095">
        <f>INDEX(resultados!$A$2:$ZZ$1389, 1089, MATCH($B$1, resultados!$A$1:$ZZ$1, 0))</f>
        <v/>
      </c>
      <c r="B1095">
        <f>INDEX(resultados!$A$2:$ZZ$1389, 1089, MATCH($B$2, resultados!$A$1:$ZZ$1, 0))</f>
        <v/>
      </c>
      <c r="C1095">
        <f>INDEX(resultados!$A$2:$ZZ$1389, 1089, MATCH($B$3, resultados!$A$1:$ZZ$1, 0))</f>
        <v/>
      </c>
    </row>
    <row r="1096">
      <c r="A1096">
        <f>INDEX(resultados!$A$2:$ZZ$1389, 1090, MATCH($B$1, resultados!$A$1:$ZZ$1, 0))</f>
        <v/>
      </c>
      <c r="B1096">
        <f>INDEX(resultados!$A$2:$ZZ$1389, 1090, MATCH($B$2, resultados!$A$1:$ZZ$1, 0))</f>
        <v/>
      </c>
      <c r="C1096">
        <f>INDEX(resultados!$A$2:$ZZ$1389, 1090, MATCH($B$3, resultados!$A$1:$ZZ$1, 0))</f>
        <v/>
      </c>
    </row>
    <row r="1097">
      <c r="A1097">
        <f>INDEX(resultados!$A$2:$ZZ$1389, 1091, MATCH($B$1, resultados!$A$1:$ZZ$1, 0))</f>
        <v/>
      </c>
      <c r="B1097">
        <f>INDEX(resultados!$A$2:$ZZ$1389, 1091, MATCH($B$2, resultados!$A$1:$ZZ$1, 0))</f>
        <v/>
      </c>
      <c r="C1097">
        <f>INDEX(resultados!$A$2:$ZZ$1389, 1091, MATCH($B$3, resultados!$A$1:$ZZ$1, 0))</f>
        <v/>
      </c>
    </row>
    <row r="1098">
      <c r="A1098">
        <f>INDEX(resultados!$A$2:$ZZ$1389, 1092, MATCH($B$1, resultados!$A$1:$ZZ$1, 0))</f>
        <v/>
      </c>
      <c r="B1098">
        <f>INDEX(resultados!$A$2:$ZZ$1389, 1092, MATCH($B$2, resultados!$A$1:$ZZ$1, 0))</f>
        <v/>
      </c>
      <c r="C1098">
        <f>INDEX(resultados!$A$2:$ZZ$1389, 1092, MATCH($B$3, resultados!$A$1:$ZZ$1, 0))</f>
        <v/>
      </c>
    </row>
    <row r="1099">
      <c r="A1099">
        <f>INDEX(resultados!$A$2:$ZZ$1389, 1093, MATCH($B$1, resultados!$A$1:$ZZ$1, 0))</f>
        <v/>
      </c>
      <c r="B1099">
        <f>INDEX(resultados!$A$2:$ZZ$1389, 1093, MATCH($B$2, resultados!$A$1:$ZZ$1, 0))</f>
        <v/>
      </c>
      <c r="C1099">
        <f>INDEX(resultados!$A$2:$ZZ$1389, 1093, MATCH($B$3, resultados!$A$1:$ZZ$1, 0))</f>
        <v/>
      </c>
    </row>
    <row r="1100">
      <c r="A1100">
        <f>INDEX(resultados!$A$2:$ZZ$1389, 1094, MATCH($B$1, resultados!$A$1:$ZZ$1, 0))</f>
        <v/>
      </c>
      <c r="B1100">
        <f>INDEX(resultados!$A$2:$ZZ$1389, 1094, MATCH($B$2, resultados!$A$1:$ZZ$1, 0))</f>
        <v/>
      </c>
      <c r="C1100">
        <f>INDEX(resultados!$A$2:$ZZ$1389, 1094, MATCH($B$3, resultados!$A$1:$ZZ$1, 0))</f>
        <v/>
      </c>
    </row>
    <row r="1101">
      <c r="A1101">
        <f>INDEX(resultados!$A$2:$ZZ$1389, 1095, MATCH($B$1, resultados!$A$1:$ZZ$1, 0))</f>
        <v/>
      </c>
      <c r="B1101">
        <f>INDEX(resultados!$A$2:$ZZ$1389, 1095, MATCH($B$2, resultados!$A$1:$ZZ$1, 0))</f>
        <v/>
      </c>
      <c r="C1101">
        <f>INDEX(resultados!$A$2:$ZZ$1389, 1095, MATCH($B$3, resultados!$A$1:$ZZ$1, 0))</f>
        <v/>
      </c>
    </row>
    <row r="1102">
      <c r="A1102">
        <f>INDEX(resultados!$A$2:$ZZ$1389, 1096, MATCH($B$1, resultados!$A$1:$ZZ$1, 0))</f>
        <v/>
      </c>
      <c r="B1102">
        <f>INDEX(resultados!$A$2:$ZZ$1389, 1096, MATCH($B$2, resultados!$A$1:$ZZ$1, 0))</f>
        <v/>
      </c>
      <c r="C1102">
        <f>INDEX(resultados!$A$2:$ZZ$1389, 1096, MATCH($B$3, resultados!$A$1:$ZZ$1, 0))</f>
        <v/>
      </c>
    </row>
    <row r="1103">
      <c r="A1103">
        <f>INDEX(resultados!$A$2:$ZZ$1389, 1097, MATCH($B$1, resultados!$A$1:$ZZ$1, 0))</f>
        <v/>
      </c>
      <c r="B1103">
        <f>INDEX(resultados!$A$2:$ZZ$1389, 1097, MATCH($B$2, resultados!$A$1:$ZZ$1, 0))</f>
        <v/>
      </c>
      <c r="C1103">
        <f>INDEX(resultados!$A$2:$ZZ$1389, 1097, MATCH($B$3, resultados!$A$1:$ZZ$1, 0))</f>
        <v/>
      </c>
    </row>
    <row r="1104">
      <c r="A1104">
        <f>INDEX(resultados!$A$2:$ZZ$1389, 1098, MATCH($B$1, resultados!$A$1:$ZZ$1, 0))</f>
        <v/>
      </c>
      <c r="B1104">
        <f>INDEX(resultados!$A$2:$ZZ$1389, 1098, MATCH($B$2, resultados!$A$1:$ZZ$1, 0))</f>
        <v/>
      </c>
      <c r="C1104">
        <f>INDEX(resultados!$A$2:$ZZ$1389, 1098, MATCH($B$3, resultados!$A$1:$ZZ$1, 0))</f>
        <v/>
      </c>
    </row>
    <row r="1105">
      <c r="A1105">
        <f>INDEX(resultados!$A$2:$ZZ$1389, 1099, MATCH($B$1, resultados!$A$1:$ZZ$1, 0))</f>
        <v/>
      </c>
      <c r="B1105">
        <f>INDEX(resultados!$A$2:$ZZ$1389, 1099, MATCH($B$2, resultados!$A$1:$ZZ$1, 0))</f>
        <v/>
      </c>
      <c r="C1105">
        <f>INDEX(resultados!$A$2:$ZZ$1389, 1099, MATCH($B$3, resultados!$A$1:$ZZ$1, 0))</f>
        <v/>
      </c>
    </row>
    <row r="1106">
      <c r="A1106">
        <f>INDEX(resultados!$A$2:$ZZ$1389, 1100, MATCH($B$1, resultados!$A$1:$ZZ$1, 0))</f>
        <v/>
      </c>
      <c r="B1106">
        <f>INDEX(resultados!$A$2:$ZZ$1389, 1100, MATCH($B$2, resultados!$A$1:$ZZ$1, 0))</f>
        <v/>
      </c>
      <c r="C1106">
        <f>INDEX(resultados!$A$2:$ZZ$1389, 1100, MATCH($B$3, resultados!$A$1:$ZZ$1, 0))</f>
        <v/>
      </c>
    </row>
    <row r="1107">
      <c r="A1107">
        <f>INDEX(resultados!$A$2:$ZZ$1389, 1101, MATCH($B$1, resultados!$A$1:$ZZ$1, 0))</f>
        <v/>
      </c>
      <c r="B1107">
        <f>INDEX(resultados!$A$2:$ZZ$1389, 1101, MATCH($B$2, resultados!$A$1:$ZZ$1, 0))</f>
        <v/>
      </c>
      <c r="C1107">
        <f>INDEX(resultados!$A$2:$ZZ$1389, 1101, MATCH($B$3, resultados!$A$1:$ZZ$1, 0))</f>
        <v/>
      </c>
    </row>
    <row r="1108">
      <c r="A1108">
        <f>INDEX(resultados!$A$2:$ZZ$1389, 1102, MATCH($B$1, resultados!$A$1:$ZZ$1, 0))</f>
        <v/>
      </c>
      <c r="B1108">
        <f>INDEX(resultados!$A$2:$ZZ$1389, 1102, MATCH($B$2, resultados!$A$1:$ZZ$1, 0))</f>
        <v/>
      </c>
      <c r="C1108">
        <f>INDEX(resultados!$A$2:$ZZ$1389, 1102, MATCH($B$3, resultados!$A$1:$ZZ$1, 0))</f>
        <v/>
      </c>
    </row>
    <row r="1109">
      <c r="A1109">
        <f>INDEX(resultados!$A$2:$ZZ$1389, 1103, MATCH($B$1, resultados!$A$1:$ZZ$1, 0))</f>
        <v/>
      </c>
      <c r="B1109">
        <f>INDEX(resultados!$A$2:$ZZ$1389, 1103, MATCH($B$2, resultados!$A$1:$ZZ$1, 0))</f>
        <v/>
      </c>
      <c r="C1109">
        <f>INDEX(resultados!$A$2:$ZZ$1389, 1103, MATCH($B$3, resultados!$A$1:$ZZ$1, 0))</f>
        <v/>
      </c>
    </row>
    <row r="1110">
      <c r="A1110">
        <f>INDEX(resultados!$A$2:$ZZ$1389, 1104, MATCH($B$1, resultados!$A$1:$ZZ$1, 0))</f>
        <v/>
      </c>
      <c r="B1110">
        <f>INDEX(resultados!$A$2:$ZZ$1389, 1104, MATCH($B$2, resultados!$A$1:$ZZ$1, 0))</f>
        <v/>
      </c>
      <c r="C1110">
        <f>INDEX(resultados!$A$2:$ZZ$1389, 1104, MATCH($B$3, resultados!$A$1:$ZZ$1, 0))</f>
        <v/>
      </c>
    </row>
    <row r="1111">
      <c r="A1111">
        <f>INDEX(resultados!$A$2:$ZZ$1389, 1105, MATCH($B$1, resultados!$A$1:$ZZ$1, 0))</f>
        <v/>
      </c>
      <c r="B1111">
        <f>INDEX(resultados!$A$2:$ZZ$1389, 1105, MATCH($B$2, resultados!$A$1:$ZZ$1, 0))</f>
        <v/>
      </c>
      <c r="C1111">
        <f>INDEX(resultados!$A$2:$ZZ$1389, 1105, MATCH($B$3, resultados!$A$1:$ZZ$1, 0))</f>
        <v/>
      </c>
    </row>
    <row r="1112">
      <c r="A1112">
        <f>INDEX(resultados!$A$2:$ZZ$1389, 1106, MATCH($B$1, resultados!$A$1:$ZZ$1, 0))</f>
        <v/>
      </c>
      <c r="B1112">
        <f>INDEX(resultados!$A$2:$ZZ$1389, 1106, MATCH($B$2, resultados!$A$1:$ZZ$1, 0))</f>
        <v/>
      </c>
      <c r="C1112">
        <f>INDEX(resultados!$A$2:$ZZ$1389, 1106, MATCH($B$3, resultados!$A$1:$ZZ$1, 0))</f>
        <v/>
      </c>
    </row>
    <row r="1113">
      <c r="A1113">
        <f>INDEX(resultados!$A$2:$ZZ$1389, 1107, MATCH($B$1, resultados!$A$1:$ZZ$1, 0))</f>
        <v/>
      </c>
      <c r="B1113">
        <f>INDEX(resultados!$A$2:$ZZ$1389, 1107, MATCH($B$2, resultados!$A$1:$ZZ$1, 0))</f>
        <v/>
      </c>
      <c r="C1113">
        <f>INDEX(resultados!$A$2:$ZZ$1389, 1107, MATCH($B$3, resultados!$A$1:$ZZ$1, 0))</f>
        <v/>
      </c>
    </row>
    <row r="1114">
      <c r="A1114">
        <f>INDEX(resultados!$A$2:$ZZ$1389, 1108, MATCH($B$1, resultados!$A$1:$ZZ$1, 0))</f>
        <v/>
      </c>
      <c r="B1114">
        <f>INDEX(resultados!$A$2:$ZZ$1389, 1108, MATCH($B$2, resultados!$A$1:$ZZ$1, 0))</f>
        <v/>
      </c>
      <c r="C1114">
        <f>INDEX(resultados!$A$2:$ZZ$1389, 1108, MATCH($B$3, resultados!$A$1:$ZZ$1, 0))</f>
        <v/>
      </c>
    </row>
    <row r="1115">
      <c r="A1115">
        <f>INDEX(resultados!$A$2:$ZZ$1389, 1109, MATCH($B$1, resultados!$A$1:$ZZ$1, 0))</f>
        <v/>
      </c>
      <c r="B1115">
        <f>INDEX(resultados!$A$2:$ZZ$1389, 1109, MATCH($B$2, resultados!$A$1:$ZZ$1, 0))</f>
        <v/>
      </c>
      <c r="C1115">
        <f>INDEX(resultados!$A$2:$ZZ$1389, 1109, MATCH($B$3, resultados!$A$1:$ZZ$1, 0))</f>
        <v/>
      </c>
    </row>
    <row r="1116">
      <c r="A1116">
        <f>INDEX(resultados!$A$2:$ZZ$1389, 1110, MATCH($B$1, resultados!$A$1:$ZZ$1, 0))</f>
        <v/>
      </c>
      <c r="B1116">
        <f>INDEX(resultados!$A$2:$ZZ$1389, 1110, MATCH($B$2, resultados!$A$1:$ZZ$1, 0))</f>
        <v/>
      </c>
      <c r="C1116">
        <f>INDEX(resultados!$A$2:$ZZ$1389, 1110, MATCH($B$3, resultados!$A$1:$ZZ$1, 0))</f>
        <v/>
      </c>
    </row>
    <row r="1117">
      <c r="A1117">
        <f>INDEX(resultados!$A$2:$ZZ$1389, 1111, MATCH($B$1, resultados!$A$1:$ZZ$1, 0))</f>
        <v/>
      </c>
      <c r="B1117">
        <f>INDEX(resultados!$A$2:$ZZ$1389, 1111, MATCH($B$2, resultados!$A$1:$ZZ$1, 0))</f>
        <v/>
      </c>
      <c r="C1117">
        <f>INDEX(resultados!$A$2:$ZZ$1389, 1111, MATCH($B$3, resultados!$A$1:$ZZ$1, 0))</f>
        <v/>
      </c>
    </row>
    <row r="1118">
      <c r="A1118">
        <f>INDEX(resultados!$A$2:$ZZ$1389, 1112, MATCH($B$1, resultados!$A$1:$ZZ$1, 0))</f>
        <v/>
      </c>
      <c r="B1118">
        <f>INDEX(resultados!$A$2:$ZZ$1389, 1112, MATCH($B$2, resultados!$A$1:$ZZ$1, 0))</f>
        <v/>
      </c>
      <c r="C1118">
        <f>INDEX(resultados!$A$2:$ZZ$1389, 1112, MATCH($B$3, resultados!$A$1:$ZZ$1, 0))</f>
        <v/>
      </c>
    </row>
    <row r="1119">
      <c r="A1119">
        <f>INDEX(resultados!$A$2:$ZZ$1389, 1113, MATCH($B$1, resultados!$A$1:$ZZ$1, 0))</f>
        <v/>
      </c>
      <c r="B1119">
        <f>INDEX(resultados!$A$2:$ZZ$1389, 1113, MATCH($B$2, resultados!$A$1:$ZZ$1, 0))</f>
        <v/>
      </c>
      <c r="C1119">
        <f>INDEX(resultados!$A$2:$ZZ$1389, 1113, MATCH($B$3, resultados!$A$1:$ZZ$1, 0))</f>
        <v/>
      </c>
    </row>
    <row r="1120">
      <c r="A1120">
        <f>INDEX(resultados!$A$2:$ZZ$1389, 1114, MATCH($B$1, resultados!$A$1:$ZZ$1, 0))</f>
        <v/>
      </c>
      <c r="B1120">
        <f>INDEX(resultados!$A$2:$ZZ$1389, 1114, MATCH($B$2, resultados!$A$1:$ZZ$1, 0))</f>
        <v/>
      </c>
      <c r="C1120">
        <f>INDEX(resultados!$A$2:$ZZ$1389, 1114, MATCH($B$3, resultados!$A$1:$ZZ$1, 0))</f>
        <v/>
      </c>
    </row>
    <row r="1121">
      <c r="A1121">
        <f>INDEX(resultados!$A$2:$ZZ$1389, 1115, MATCH($B$1, resultados!$A$1:$ZZ$1, 0))</f>
        <v/>
      </c>
      <c r="B1121">
        <f>INDEX(resultados!$A$2:$ZZ$1389, 1115, MATCH($B$2, resultados!$A$1:$ZZ$1, 0))</f>
        <v/>
      </c>
      <c r="C1121">
        <f>INDEX(resultados!$A$2:$ZZ$1389, 1115, MATCH($B$3, resultados!$A$1:$ZZ$1, 0))</f>
        <v/>
      </c>
    </row>
    <row r="1122">
      <c r="A1122">
        <f>INDEX(resultados!$A$2:$ZZ$1389, 1116, MATCH($B$1, resultados!$A$1:$ZZ$1, 0))</f>
        <v/>
      </c>
      <c r="B1122">
        <f>INDEX(resultados!$A$2:$ZZ$1389, 1116, MATCH($B$2, resultados!$A$1:$ZZ$1, 0))</f>
        <v/>
      </c>
      <c r="C1122">
        <f>INDEX(resultados!$A$2:$ZZ$1389, 1116, MATCH($B$3, resultados!$A$1:$ZZ$1, 0))</f>
        <v/>
      </c>
    </row>
    <row r="1123">
      <c r="A1123">
        <f>INDEX(resultados!$A$2:$ZZ$1389, 1117, MATCH($B$1, resultados!$A$1:$ZZ$1, 0))</f>
        <v/>
      </c>
      <c r="B1123">
        <f>INDEX(resultados!$A$2:$ZZ$1389, 1117, MATCH($B$2, resultados!$A$1:$ZZ$1, 0))</f>
        <v/>
      </c>
      <c r="C1123">
        <f>INDEX(resultados!$A$2:$ZZ$1389, 1117, MATCH($B$3, resultados!$A$1:$ZZ$1, 0))</f>
        <v/>
      </c>
    </row>
    <row r="1124">
      <c r="A1124">
        <f>INDEX(resultados!$A$2:$ZZ$1389, 1118, MATCH($B$1, resultados!$A$1:$ZZ$1, 0))</f>
        <v/>
      </c>
      <c r="B1124">
        <f>INDEX(resultados!$A$2:$ZZ$1389, 1118, MATCH($B$2, resultados!$A$1:$ZZ$1, 0))</f>
        <v/>
      </c>
      <c r="C1124">
        <f>INDEX(resultados!$A$2:$ZZ$1389, 1118, MATCH($B$3, resultados!$A$1:$ZZ$1, 0))</f>
        <v/>
      </c>
    </row>
    <row r="1125">
      <c r="A1125">
        <f>INDEX(resultados!$A$2:$ZZ$1389, 1119, MATCH($B$1, resultados!$A$1:$ZZ$1, 0))</f>
        <v/>
      </c>
      <c r="B1125">
        <f>INDEX(resultados!$A$2:$ZZ$1389, 1119, MATCH($B$2, resultados!$A$1:$ZZ$1, 0))</f>
        <v/>
      </c>
      <c r="C1125">
        <f>INDEX(resultados!$A$2:$ZZ$1389, 1119, MATCH($B$3, resultados!$A$1:$ZZ$1, 0))</f>
        <v/>
      </c>
    </row>
    <row r="1126">
      <c r="A1126">
        <f>INDEX(resultados!$A$2:$ZZ$1389, 1120, MATCH($B$1, resultados!$A$1:$ZZ$1, 0))</f>
        <v/>
      </c>
      <c r="B1126">
        <f>INDEX(resultados!$A$2:$ZZ$1389, 1120, MATCH($B$2, resultados!$A$1:$ZZ$1, 0))</f>
        <v/>
      </c>
      <c r="C1126">
        <f>INDEX(resultados!$A$2:$ZZ$1389, 1120, MATCH($B$3, resultados!$A$1:$ZZ$1, 0))</f>
        <v/>
      </c>
    </row>
    <row r="1127">
      <c r="A1127">
        <f>INDEX(resultados!$A$2:$ZZ$1389, 1121, MATCH($B$1, resultados!$A$1:$ZZ$1, 0))</f>
        <v/>
      </c>
      <c r="B1127">
        <f>INDEX(resultados!$A$2:$ZZ$1389, 1121, MATCH($B$2, resultados!$A$1:$ZZ$1, 0))</f>
        <v/>
      </c>
      <c r="C1127">
        <f>INDEX(resultados!$A$2:$ZZ$1389, 1121, MATCH($B$3, resultados!$A$1:$ZZ$1, 0))</f>
        <v/>
      </c>
    </row>
    <row r="1128">
      <c r="A1128">
        <f>INDEX(resultados!$A$2:$ZZ$1389, 1122, MATCH($B$1, resultados!$A$1:$ZZ$1, 0))</f>
        <v/>
      </c>
      <c r="B1128">
        <f>INDEX(resultados!$A$2:$ZZ$1389, 1122, MATCH($B$2, resultados!$A$1:$ZZ$1, 0))</f>
        <v/>
      </c>
      <c r="C1128">
        <f>INDEX(resultados!$A$2:$ZZ$1389, 1122, MATCH($B$3, resultados!$A$1:$ZZ$1, 0))</f>
        <v/>
      </c>
    </row>
    <row r="1129">
      <c r="A1129">
        <f>INDEX(resultados!$A$2:$ZZ$1389, 1123, MATCH($B$1, resultados!$A$1:$ZZ$1, 0))</f>
        <v/>
      </c>
      <c r="B1129">
        <f>INDEX(resultados!$A$2:$ZZ$1389, 1123, MATCH($B$2, resultados!$A$1:$ZZ$1, 0))</f>
        <v/>
      </c>
      <c r="C1129">
        <f>INDEX(resultados!$A$2:$ZZ$1389, 1123, MATCH($B$3, resultados!$A$1:$ZZ$1, 0))</f>
        <v/>
      </c>
    </row>
    <row r="1130">
      <c r="A1130">
        <f>INDEX(resultados!$A$2:$ZZ$1389, 1124, MATCH($B$1, resultados!$A$1:$ZZ$1, 0))</f>
        <v/>
      </c>
      <c r="B1130">
        <f>INDEX(resultados!$A$2:$ZZ$1389, 1124, MATCH($B$2, resultados!$A$1:$ZZ$1, 0))</f>
        <v/>
      </c>
      <c r="C1130">
        <f>INDEX(resultados!$A$2:$ZZ$1389, 1124, MATCH($B$3, resultados!$A$1:$ZZ$1, 0))</f>
        <v/>
      </c>
    </row>
    <row r="1131">
      <c r="A1131">
        <f>INDEX(resultados!$A$2:$ZZ$1389, 1125, MATCH($B$1, resultados!$A$1:$ZZ$1, 0))</f>
        <v/>
      </c>
      <c r="B1131">
        <f>INDEX(resultados!$A$2:$ZZ$1389, 1125, MATCH($B$2, resultados!$A$1:$ZZ$1, 0))</f>
        <v/>
      </c>
      <c r="C1131">
        <f>INDEX(resultados!$A$2:$ZZ$1389, 1125, MATCH($B$3, resultados!$A$1:$ZZ$1, 0))</f>
        <v/>
      </c>
    </row>
    <row r="1132">
      <c r="A1132">
        <f>INDEX(resultados!$A$2:$ZZ$1389, 1126, MATCH($B$1, resultados!$A$1:$ZZ$1, 0))</f>
        <v/>
      </c>
      <c r="B1132">
        <f>INDEX(resultados!$A$2:$ZZ$1389, 1126, MATCH($B$2, resultados!$A$1:$ZZ$1, 0))</f>
        <v/>
      </c>
      <c r="C1132">
        <f>INDEX(resultados!$A$2:$ZZ$1389, 1126, MATCH($B$3, resultados!$A$1:$ZZ$1, 0))</f>
        <v/>
      </c>
    </row>
    <row r="1133">
      <c r="A1133">
        <f>INDEX(resultados!$A$2:$ZZ$1389, 1127, MATCH($B$1, resultados!$A$1:$ZZ$1, 0))</f>
        <v/>
      </c>
      <c r="B1133">
        <f>INDEX(resultados!$A$2:$ZZ$1389, 1127, MATCH($B$2, resultados!$A$1:$ZZ$1, 0))</f>
        <v/>
      </c>
      <c r="C1133">
        <f>INDEX(resultados!$A$2:$ZZ$1389, 1127, MATCH($B$3, resultados!$A$1:$ZZ$1, 0))</f>
        <v/>
      </c>
    </row>
    <row r="1134">
      <c r="A1134">
        <f>INDEX(resultados!$A$2:$ZZ$1389, 1128, MATCH($B$1, resultados!$A$1:$ZZ$1, 0))</f>
        <v/>
      </c>
      <c r="B1134">
        <f>INDEX(resultados!$A$2:$ZZ$1389, 1128, MATCH($B$2, resultados!$A$1:$ZZ$1, 0))</f>
        <v/>
      </c>
      <c r="C1134">
        <f>INDEX(resultados!$A$2:$ZZ$1389, 1128, MATCH($B$3, resultados!$A$1:$ZZ$1, 0))</f>
        <v/>
      </c>
    </row>
    <row r="1135">
      <c r="A1135">
        <f>INDEX(resultados!$A$2:$ZZ$1389, 1129, MATCH($B$1, resultados!$A$1:$ZZ$1, 0))</f>
        <v/>
      </c>
      <c r="B1135">
        <f>INDEX(resultados!$A$2:$ZZ$1389, 1129, MATCH($B$2, resultados!$A$1:$ZZ$1, 0))</f>
        <v/>
      </c>
      <c r="C1135">
        <f>INDEX(resultados!$A$2:$ZZ$1389, 1129, MATCH($B$3, resultados!$A$1:$ZZ$1, 0))</f>
        <v/>
      </c>
    </row>
    <row r="1136">
      <c r="A1136">
        <f>INDEX(resultados!$A$2:$ZZ$1389, 1130, MATCH($B$1, resultados!$A$1:$ZZ$1, 0))</f>
        <v/>
      </c>
      <c r="B1136">
        <f>INDEX(resultados!$A$2:$ZZ$1389, 1130, MATCH($B$2, resultados!$A$1:$ZZ$1, 0))</f>
        <v/>
      </c>
      <c r="C1136">
        <f>INDEX(resultados!$A$2:$ZZ$1389, 1130, MATCH($B$3, resultados!$A$1:$ZZ$1, 0))</f>
        <v/>
      </c>
    </row>
    <row r="1137">
      <c r="A1137">
        <f>INDEX(resultados!$A$2:$ZZ$1389, 1131, MATCH($B$1, resultados!$A$1:$ZZ$1, 0))</f>
        <v/>
      </c>
      <c r="B1137">
        <f>INDEX(resultados!$A$2:$ZZ$1389, 1131, MATCH($B$2, resultados!$A$1:$ZZ$1, 0))</f>
        <v/>
      </c>
      <c r="C1137">
        <f>INDEX(resultados!$A$2:$ZZ$1389, 1131, MATCH($B$3, resultados!$A$1:$ZZ$1, 0))</f>
        <v/>
      </c>
    </row>
    <row r="1138">
      <c r="A1138">
        <f>INDEX(resultados!$A$2:$ZZ$1389, 1132, MATCH($B$1, resultados!$A$1:$ZZ$1, 0))</f>
        <v/>
      </c>
      <c r="B1138">
        <f>INDEX(resultados!$A$2:$ZZ$1389, 1132, MATCH($B$2, resultados!$A$1:$ZZ$1, 0))</f>
        <v/>
      </c>
      <c r="C1138">
        <f>INDEX(resultados!$A$2:$ZZ$1389, 1132, MATCH($B$3, resultados!$A$1:$ZZ$1, 0))</f>
        <v/>
      </c>
    </row>
    <row r="1139">
      <c r="A1139">
        <f>INDEX(resultados!$A$2:$ZZ$1389, 1133, MATCH($B$1, resultados!$A$1:$ZZ$1, 0))</f>
        <v/>
      </c>
      <c r="B1139">
        <f>INDEX(resultados!$A$2:$ZZ$1389, 1133, MATCH($B$2, resultados!$A$1:$ZZ$1, 0))</f>
        <v/>
      </c>
      <c r="C1139">
        <f>INDEX(resultados!$A$2:$ZZ$1389, 1133, MATCH($B$3, resultados!$A$1:$ZZ$1, 0))</f>
        <v/>
      </c>
    </row>
    <row r="1140">
      <c r="A1140">
        <f>INDEX(resultados!$A$2:$ZZ$1389, 1134, MATCH($B$1, resultados!$A$1:$ZZ$1, 0))</f>
        <v/>
      </c>
      <c r="B1140">
        <f>INDEX(resultados!$A$2:$ZZ$1389, 1134, MATCH($B$2, resultados!$A$1:$ZZ$1, 0))</f>
        <v/>
      </c>
      <c r="C1140">
        <f>INDEX(resultados!$A$2:$ZZ$1389, 1134, MATCH($B$3, resultados!$A$1:$ZZ$1, 0))</f>
        <v/>
      </c>
    </row>
    <row r="1141">
      <c r="A1141">
        <f>INDEX(resultados!$A$2:$ZZ$1389, 1135, MATCH($B$1, resultados!$A$1:$ZZ$1, 0))</f>
        <v/>
      </c>
      <c r="B1141">
        <f>INDEX(resultados!$A$2:$ZZ$1389, 1135, MATCH($B$2, resultados!$A$1:$ZZ$1, 0))</f>
        <v/>
      </c>
      <c r="C1141">
        <f>INDEX(resultados!$A$2:$ZZ$1389, 1135, MATCH($B$3, resultados!$A$1:$ZZ$1, 0))</f>
        <v/>
      </c>
    </row>
    <row r="1142">
      <c r="A1142">
        <f>INDEX(resultados!$A$2:$ZZ$1389, 1136, MATCH($B$1, resultados!$A$1:$ZZ$1, 0))</f>
        <v/>
      </c>
      <c r="B1142">
        <f>INDEX(resultados!$A$2:$ZZ$1389, 1136, MATCH($B$2, resultados!$A$1:$ZZ$1, 0))</f>
        <v/>
      </c>
      <c r="C1142">
        <f>INDEX(resultados!$A$2:$ZZ$1389, 1136, MATCH($B$3, resultados!$A$1:$ZZ$1, 0))</f>
        <v/>
      </c>
    </row>
    <row r="1143">
      <c r="A1143">
        <f>INDEX(resultados!$A$2:$ZZ$1389, 1137, MATCH($B$1, resultados!$A$1:$ZZ$1, 0))</f>
        <v/>
      </c>
      <c r="B1143">
        <f>INDEX(resultados!$A$2:$ZZ$1389, 1137, MATCH($B$2, resultados!$A$1:$ZZ$1, 0))</f>
        <v/>
      </c>
      <c r="C1143">
        <f>INDEX(resultados!$A$2:$ZZ$1389, 1137, MATCH($B$3, resultados!$A$1:$ZZ$1, 0))</f>
        <v/>
      </c>
    </row>
    <row r="1144">
      <c r="A1144">
        <f>INDEX(resultados!$A$2:$ZZ$1389, 1138, MATCH($B$1, resultados!$A$1:$ZZ$1, 0))</f>
        <v/>
      </c>
      <c r="B1144">
        <f>INDEX(resultados!$A$2:$ZZ$1389, 1138, MATCH($B$2, resultados!$A$1:$ZZ$1, 0))</f>
        <v/>
      </c>
      <c r="C1144">
        <f>INDEX(resultados!$A$2:$ZZ$1389, 1138, MATCH($B$3, resultados!$A$1:$ZZ$1, 0))</f>
        <v/>
      </c>
    </row>
    <row r="1145">
      <c r="A1145">
        <f>INDEX(resultados!$A$2:$ZZ$1389, 1139, MATCH($B$1, resultados!$A$1:$ZZ$1, 0))</f>
        <v/>
      </c>
      <c r="B1145">
        <f>INDEX(resultados!$A$2:$ZZ$1389, 1139, MATCH($B$2, resultados!$A$1:$ZZ$1, 0))</f>
        <v/>
      </c>
      <c r="C1145">
        <f>INDEX(resultados!$A$2:$ZZ$1389, 1139, MATCH($B$3, resultados!$A$1:$ZZ$1, 0))</f>
        <v/>
      </c>
    </row>
    <row r="1146">
      <c r="A1146">
        <f>INDEX(resultados!$A$2:$ZZ$1389, 1140, MATCH($B$1, resultados!$A$1:$ZZ$1, 0))</f>
        <v/>
      </c>
      <c r="B1146">
        <f>INDEX(resultados!$A$2:$ZZ$1389, 1140, MATCH($B$2, resultados!$A$1:$ZZ$1, 0))</f>
        <v/>
      </c>
      <c r="C1146">
        <f>INDEX(resultados!$A$2:$ZZ$1389, 1140, MATCH($B$3, resultados!$A$1:$ZZ$1, 0))</f>
        <v/>
      </c>
    </row>
    <row r="1147">
      <c r="A1147">
        <f>INDEX(resultados!$A$2:$ZZ$1389, 1141, MATCH($B$1, resultados!$A$1:$ZZ$1, 0))</f>
        <v/>
      </c>
      <c r="B1147">
        <f>INDEX(resultados!$A$2:$ZZ$1389, 1141, MATCH($B$2, resultados!$A$1:$ZZ$1, 0))</f>
        <v/>
      </c>
      <c r="C1147">
        <f>INDEX(resultados!$A$2:$ZZ$1389, 1141, MATCH($B$3, resultados!$A$1:$ZZ$1, 0))</f>
        <v/>
      </c>
    </row>
    <row r="1148">
      <c r="A1148">
        <f>INDEX(resultados!$A$2:$ZZ$1389, 1142, MATCH($B$1, resultados!$A$1:$ZZ$1, 0))</f>
        <v/>
      </c>
      <c r="B1148">
        <f>INDEX(resultados!$A$2:$ZZ$1389, 1142, MATCH($B$2, resultados!$A$1:$ZZ$1, 0))</f>
        <v/>
      </c>
      <c r="C1148">
        <f>INDEX(resultados!$A$2:$ZZ$1389, 1142, MATCH($B$3, resultados!$A$1:$ZZ$1, 0))</f>
        <v/>
      </c>
    </row>
    <row r="1149">
      <c r="A1149">
        <f>INDEX(resultados!$A$2:$ZZ$1389, 1143, MATCH($B$1, resultados!$A$1:$ZZ$1, 0))</f>
        <v/>
      </c>
      <c r="B1149">
        <f>INDEX(resultados!$A$2:$ZZ$1389, 1143, MATCH($B$2, resultados!$A$1:$ZZ$1, 0))</f>
        <v/>
      </c>
      <c r="C1149">
        <f>INDEX(resultados!$A$2:$ZZ$1389, 1143, MATCH($B$3, resultados!$A$1:$ZZ$1, 0))</f>
        <v/>
      </c>
    </row>
    <row r="1150">
      <c r="A1150">
        <f>INDEX(resultados!$A$2:$ZZ$1389, 1144, MATCH($B$1, resultados!$A$1:$ZZ$1, 0))</f>
        <v/>
      </c>
      <c r="B1150">
        <f>INDEX(resultados!$A$2:$ZZ$1389, 1144, MATCH($B$2, resultados!$A$1:$ZZ$1, 0))</f>
        <v/>
      </c>
      <c r="C1150">
        <f>INDEX(resultados!$A$2:$ZZ$1389, 1144, MATCH($B$3, resultados!$A$1:$ZZ$1, 0))</f>
        <v/>
      </c>
    </row>
    <row r="1151">
      <c r="A1151">
        <f>INDEX(resultados!$A$2:$ZZ$1389, 1145, MATCH($B$1, resultados!$A$1:$ZZ$1, 0))</f>
        <v/>
      </c>
      <c r="B1151">
        <f>INDEX(resultados!$A$2:$ZZ$1389, 1145, MATCH($B$2, resultados!$A$1:$ZZ$1, 0))</f>
        <v/>
      </c>
      <c r="C1151">
        <f>INDEX(resultados!$A$2:$ZZ$1389, 1145, MATCH($B$3, resultados!$A$1:$ZZ$1, 0))</f>
        <v/>
      </c>
    </row>
    <row r="1152">
      <c r="A1152">
        <f>INDEX(resultados!$A$2:$ZZ$1389, 1146, MATCH($B$1, resultados!$A$1:$ZZ$1, 0))</f>
        <v/>
      </c>
      <c r="B1152">
        <f>INDEX(resultados!$A$2:$ZZ$1389, 1146, MATCH($B$2, resultados!$A$1:$ZZ$1, 0))</f>
        <v/>
      </c>
      <c r="C1152">
        <f>INDEX(resultados!$A$2:$ZZ$1389, 1146, MATCH($B$3, resultados!$A$1:$ZZ$1, 0))</f>
        <v/>
      </c>
    </row>
    <row r="1153">
      <c r="A1153">
        <f>INDEX(resultados!$A$2:$ZZ$1389, 1147, MATCH($B$1, resultados!$A$1:$ZZ$1, 0))</f>
        <v/>
      </c>
      <c r="B1153">
        <f>INDEX(resultados!$A$2:$ZZ$1389, 1147, MATCH($B$2, resultados!$A$1:$ZZ$1, 0))</f>
        <v/>
      </c>
      <c r="C1153">
        <f>INDEX(resultados!$A$2:$ZZ$1389, 1147, MATCH($B$3, resultados!$A$1:$ZZ$1, 0))</f>
        <v/>
      </c>
    </row>
    <row r="1154">
      <c r="A1154">
        <f>INDEX(resultados!$A$2:$ZZ$1389, 1148, MATCH($B$1, resultados!$A$1:$ZZ$1, 0))</f>
        <v/>
      </c>
      <c r="B1154">
        <f>INDEX(resultados!$A$2:$ZZ$1389, 1148, MATCH($B$2, resultados!$A$1:$ZZ$1, 0))</f>
        <v/>
      </c>
      <c r="C1154">
        <f>INDEX(resultados!$A$2:$ZZ$1389, 1148, MATCH($B$3, resultados!$A$1:$ZZ$1, 0))</f>
        <v/>
      </c>
    </row>
    <row r="1155">
      <c r="A1155">
        <f>INDEX(resultados!$A$2:$ZZ$1389, 1149, MATCH($B$1, resultados!$A$1:$ZZ$1, 0))</f>
        <v/>
      </c>
      <c r="B1155">
        <f>INDEX(resultados!$A$2:$ZZ$1389, 1149, MATCH($B$2, resultados!$A$1:$ZZ$1, 0))</f>
        <v/>
      </c>
      <c r="C1155">
        <f>INDEX(resultados!$A$2:$ZZ$1389, 1149, MATCH($B$3, resultados!$A$1:$ZZ$1, 0))</f>
        <v/>
      </c>
    </row>
    <row r="1156">
      <c r="A1156">
        <f>INDEX(resultados!$A$2:$ZZ$1389, 1150, MATCH($B$1, resultados!$A$1:$ZZ$1, 0))</f>
        <v/>
      </c>
      <c r="B1156">
        <f>INDEX(resultados!$A$2:$ZZ$1389, 1150, MATCH($B$2, resultados!$A$1:$ZZ$1, 0))</f>
        <v/>
      </c>
      <c r="C1156">
        <f>INDEX(resultados!$A$2:$ZZ$1389, 1150, MATCH($B$3, resultados!$A$1:$ZZ$1, 0))</f>
        <v/>
      </c>
    </row>
    <row r="1157">
      <c r="A1157">
        <f>INDEX(resultados!$A$2:$ZZ$1389, 1151, MATCH($B$1, resultados!$A$1:$ZZ$1, 0))</f>
        <v/>
      </c>
      <c r="B1157">
        <f>INDEX(resultados!$A$2:$ZZ$1389, 1151, MATCH($B$2, resultados!$A$1:$ZZ$1, 0))</f>
        <v/>
      </c>
      <c r="C1157">
        <f>INDEX(resultados!$A$2:$ZZ$1389, 1151, MATCH($B$3, resultados!$A$1:$ZZ$1, 0))</f>
        <v/>
      </c>
    </row>
    <row r="1158">
      <c r="A1158">
        <f>INDEX(resultados!$A$2:$ZZ$1389, 1152, MATCH($B$1, resultados!$A$1:$ZZ$1, 0))</f>
        <v/>
      </c>
      <c r="B1158">
        <f>INDEX(resultados!$A$2:$ZZ$1389, 1152, MATCH($B$2, resultados!$A$1:$ZZ$1, 0))</f>
        <v/>
      </c>
      <c r="C1158">
        <f>INDEX(resultados!$A$2:$ZZ$1389, 1152, MATCH($B$3, resultados!$A$1:$ZZ$1, 0))</f>
        <v/>
      </c>
    </row>
    <row r="1159">
      <c r="A1159">
        <f>INDEX(resultados!$A$2:$ZZ$1389, 1153, MATCH($B$1, resultados!$A$1:$ZZ$1, 0))</f>
        <v/>
      </c>
      <c r="B1159">
        <f>INDEX(resultados!$A$2:$ZZ$1389, 1153, MATCH($B$2, resultados!$A$1:$ZZ$1, 0))</f>
        <v/>
      </c>
      <c r="C1159">
        <f>INDEX(resultados!$A$2:$ZZ$1389, 1153, MATCH($B$3, resultados!$A$1:$ZZ$1, 0))</f>
        <v/>
      </c>
    </row>
    <row r="1160">
      <c r="A1160">
        <f>INDEX(resultados!$A$2:$ZZ$1389, 1154, MATCH($B$1, resultados!$A$1:$ZZ$1, 0))</f>
        <v/>
      </c>
      <c r="B1160">
        <f>INDEX(resultados!$A$2:$ZZ$1389, 1154, MATCH($B$2, resultados!$A$1:$ZZ$1, 0))</f>
        <v/>
      </c>
      <c r="C1160">
        <f>INDEX(resultados!$A$2:$ZZ$1389, 1154, MATCH($B$3, resultados!$A$1:$ZZ$1, 0))</f>
        <v/>
      </c>
    </row>
    <row r="1161">
      <c r="A1161">
        <f>INDEX(resultados!$A$2:$ZZ$1389, 1155, MATCH($B$1, resultados!$A$1:$ZZ$1, 0))</f>
        <v/>
      </c>
      <c r="B1161">
        <f>INDEX(resultados!$A$2:$ZZ$1389, 1155, MATCH($B$2, resultados!$A$1:$ZZ$1, 0))</f>
        <v/>
      </c>
      <c r="C1161">
        <f>INDEX(resultados!$A$2:$ZZ$1389, 1155, MATCH($B$3, resultados!$A$1:$ZZ$1, 0))</f>
        <v/>
      </c>
    </row>
    <row r="1162">
      <c r="A1162">
        <f>INDEX(resultados!$A$2:$ZZ$1389, 1156, MATCH($B$1, resultados!$A$1:$ZZ$1, 0))</f>
        <v/>
      </c>
      <c r="B1162">
        <f>INDEX(resultados!$A$2:$ZZ$1389, 1156, MATCH($B$2, resultados!$A$1:$ZZ$1, 0))</f>
        <v/>
      </c>
      <c r="C1162">
        <f>INDEX(resultados!$A$2:$ZZ$1389, 1156, MATCH($B$3, resultados!$A$1:$ZZ$1, 0))</f>
        <v/>
      </c>
    </row>
    <row r="1163">
      <c r="A1163">
        <f>INDEX(resultados!$A$2:$ZZ$1389, 1157, MATCH($B$1, resultados!$A$1:$ZZ$1, 0))</f>
        <v/>
      </c>
      <c r="B1163">
        <f>INDEX(resultados!$A$2:$ZZ$1389, 1157, MATCH($B$2, resultados!$A$1:$ZZ$1, 0))</f>
        <v/>
      </c>
      <c r="C1163">
        <f>INDEX(resultados!$A$2:$ZZ$1389, 1157, MATCH($B$3, resultados!$A$1:$ZZ$1, 0))</f>
        <v/>
      </c>
    </row>
    <row r="1164">
      <c r="A1164">
        <f>INDEX(resultados!$A$2:$ZZ$1389, 1158, MATCH($B$1, resultados!$A$1:$ZZ$1, 0))</f>
        <v/>
      </c>
      <c r="B1164">
        <f>INDEX(resultados!$A$2:$ZZ$1389, 1158, MATCH($B$2, resultados!$A$1:$ZZ$1, 0))</f>
        <v/>
      </c>
      <c r="C1164">
        <f>INDEX(resultados!$A$2:$ZZ$1389, 1158, MATCH($B$3, resultados!$A$1:$ZZ$1, 0))</f>
        <v/>
      </c>
    </row>
    <row r="1165">
      <c r="A1165">
        <f>INDEX(resultados!$A$2:$ZZ$1389, 1159, MATCH($B$1, resultados!$A$1:$ZZ$1, 0))</f>
        <v/>
      </c>
      <c r="B1165">
        <f>INDEX(resultados!$A$2:$ZZ$1389, 1159, MATCH($B$2, resultados!$A$1:$ZZ$1, 0))</f>
        <v/>
      </c>
      <c r="C1165">
        <f>INDEX(resultados!$A$2:$ZZ$1389, 1159, MATCH($B$3, resultados!$A$1:$ZZ$1, 0))</f>
        <v/>
      </c>
    </row>
    <row r="1166">
      <c r="A1166">
        <f>INDEX(resultados!$A$2:$ZZ$1389, 1160, MATCH($B$1, resultados!$A$1:$ZZ$1, 0))</f>
        <v/>
      </c>
      <c r="B1166">
        <f>INDEX(resultados!$A$2:$ZZ$1389, 1160, MATCH($B$2, resultados!$A$1:$ZZ$1, 0))</f>
        <v/>
      </c>
      <c r="C1166">
        <f>INDEX(resultados!$A$2:$ZZ$1389, 1160, MATCH($B$3, resultados!$A$1:$ZZ$1, 0))</f>
        <v/>
      </c>
    </row>
    <row r="1167">
      <c r="A1167">
        <f>INDEX(resultados!$A$2:$ZZ$1389, 1161, MATCH($B$1, resultados!$A$1:$ZZ$1, 0))</f>
        <v/>
      </c>
      <c r="B1167">
        <f>INDEX(resultados!$A$2:$ZZ$1389, 1161, MATCH($B$2, resultados!$A$1:$ZZ$1, 0))</f>
        <v/>
      </c>
      <c r="C1167">
        <f>INDEX(resultados!$A$2:$ZZ$1389, 1161, MATCH($B$3, resultados!$A$1:$ZZ$1, 0))</f>
        <v/>
      </c>
    </row>
    <row r="1168">
      <c r="A1168">
        <f>INDEX(resultados!$A$2:$ZZ$1389, 1162, MATCH($B$1, resultados!$A$1:$ZZ$1, 0))</f>
        <v/>
      </c>
      <c r="B1168">
        <f>INDEX(resultados!$A$2:$ZZ$1389, 1162, MATCH($B$2, resultados!$A$1:$ZZ$1, 0))</f>
        <v/>
      </c>
      <c r="C1168">
        <f>INDEX(resultados!$A$2:$ZZ$1389, 1162, MATCH($B$3, resultados!$A$1:$ZZ$1, 0))</f>
        <v/>
      </c>
    </row>
    <row r="1169">
      <c r="A1169">
        <f>INDEX(resultados!$A$2:$ZZ$1389, 1163, MATCH($B$1, resultados!$A$1:$ZZ$1, 0))</f>
        <v/>
      </c>
      <c r="B1169">
        <f>INDEX(resultados!$A$2:$ZZ$1389, 1163, MATCH($B$2, resultados!$A$1:$ZZ$1, 0))</f>
        <v/>
      </c>
      <c r="C1169">
        <f>INDEX(resultados!$A$2:$ZZ$1389, 1163, MATCH($B$3, resultados!$A$1:$ZZ$1, 0))</f>
        <v/>
      </c>
    </row>
    <row r="1170">
      <c r="A1170">
        <f>INDEX(resultados!$A$2:$ZZ$1389, 1164, MATCH($B$1, resultados!$A$1:$ZZ$1, 0))</f>
        <v/>
      </c>
      <c r="B1170">
        <f>INDEX(resultados!$A$2:$ZZ$1389, 1164, MATCH($B$2, resultados!$A$1:$ZZ$1, 0))</f>
        <v/>
      </c>
      <c r="C1170">
        <f>INDEX(resultados!$A$2:$ZZ$1389, 1164, MATCH($B$3, resultados!$A$1:$ZZ$1, 0))</f>
        <v/>
      </c>
    </row>
    <row r="1171">
      <c r="A1171">
        <f>INDEX(resultados!$A$2:$ZZ$1389, 1165, MATCH($B$1, resultados!$A$1:$ZZ$1, 0))</f>
        <v/>
      </c>
      <c r="B1171">
        <f>INDEX(resultados!$A$2:$ZZ$1389, 1165, MATCH($B$2, resultados!$A$1:$ZZ$1, 0))</f>
        <v/>
      </c>
      <c r="C1171">
        <f>INDEX(resultados!$A$2:$ZZ$1389, 1165, MATCH($B$3, resultados!$A$1:$ZZ$1, 0))</f>
        <v/>
      </c>
    </row>
    <row r="1172">
      <c r="A1172">
        <f>INDEX(resultados!$A$2:$ZZ$1389, 1166, MATCH($B$1, resultados!$A$1:$ZZ$1, 0))</f>
        <v/>
      </c>
      <c r="B1172">
        <f>INDEX(resultados!$A$2:$ZZ$1389, 1166, MATCH($B$2, resultados!$A$1:$ZZ$1, 0))</f>
        <v/>
      </c>
      <c r="C1172">
        <f>INDEX(resultados!$A$2:$ZZ$1389, 1166, MATCH($B$3, resultados!$A$1:$ZZ$1, 0))</f>
        <v/>
      </c>
    </row>
    <row r="1173">
      <c r="A1173">
        <f>INDEX(resultados!$A$2:$ZZ$1389, 1167, MATCH($B$1, resultados!$A$1:$ZZ$1, 0))</f>
        <v/>
      </c>
      <c r="B1173">
        <f>INDEX(resultados!$A$2:$ZZ$1389, 1167, MATCH($B$2, resultados!$A$1:$ZZ$1, 0))</f>
        <v/>
      </c>
      <c r="C1173">
        <f>INDEX(resultados!$A$2:$ZZ$1389, 1167, MATCH($B$3, resultados!$A$1:$ZZ$1, 0))</f>
        <v/>
      </c>
    </row>
    <row r="1174">
      <c r="A1174">
        <f>INDEX(resultados!$A$2:$ZZ$1389, 1168, MATCH($B$1, resultados!$A$1:$ZZ$1, 0))</f>
        <v/>
      </c>
      <c r="B1174">
        <f>INDEX(resultados!$A$2:$ZZ$1389, 1168, MATCH($B$2, resultados!$A$1:$ZZ$1, 0))</f>
        <v/>
      </c>
      <c r="C1174">
        <f>INDEX(resultados!$A$2:$ZZ$1389, 1168, MATCH($B$3, resultados!$A$1:$ZZ$1, 0))</f>
        <v/>
      </c>
    </row>
    <row r="1175">
      <c r="A1175">
        <f>INDEX(resultados!$A$2:$ZZ$1389, 1169, MATCH($B$1, resultados!$A$1:$ZZ$1, 0))</f>
        <v/>
      </c>
      <c r="B1175">
        <f>INDEX(resultados!$A$2:$ZZ$1389, 1169, MATCH($B$2, resultados!$A$1:$ZZ$1, 0))</f>
        <v/>
      </c>
      <c r="C1175">
        <f>INDEX(resultados!$A$2:$ZZ$1389, 1169, MATCH($B$3, resultados!$A$1:$ZZ$1, 0))</f>
        <v/>
      </c>
    </row>
    <row r="1176">
      <c r="A1176">
        <f>INDEX(resultados!$A$2:$ZZ$1389, 1170, MATCH($B$1, resultados!$A$1:$ZZ$1, 0))</f>
        <v/>
      </c>
      <c r="B1176">
        <f>INDEX(resultados!$A$2:$ZZ$1389, 1170, MATCH($B$2, resultados!$A$1:$ZZ$1, 0))</f>
        <v/>
      </c>
      <c r="C1176">
        <f>INDEX(resultados!$A$2:$ZZ$1389, 1170, MATCH($B$3, resultados!$A$1:$ZZ$1, 0))</f>
        <v/>
      </c>
    </row>
    <row r="1177">
      <c r="A1177">
        <f>INDEX(resultados!$A$2:$ZZ$1389, 1171, MATCH($B$1, resultados!$A$1:$ZZ$1, 0))</f>
        <v/>
      </c>
      <c r="B1177">
        <f>INDEX(resultados!$A$2:$ZZ$1389, 1171, MATCH($B$2, resultados!$A$1:$ZZ$1, 0))</f>
        <v/>
      </c>
      <c r="C1177">
        <f>INDEX(resultados!$A$2:$ZZ$1389, 1171, MATCH($B$3, resultados!$A$1:$ZZ$1, 0))</f>
        <v/>
      </c>
    </row>
    <row r="1178">
      <c r="A1178">
        <f>INDEX(resultados!$A$2:$ZZ$1389, 1172, MATCH($B$1, resultados!$A$1:$ZZ$1, 0))</f>
        <v/>
      </c>
      <c r="B1178">
        <f>INDEX(resultados!$A$2:$ZZ$1389, 1172, MATCH($B$2, resultados!$A$1:$ZZ$1, 0))</f>
        <v/>
      </c>
      <c r="C1178">
        <f>INDEX(resultados!$A$2:$ZZ$1389, 1172, MATCH($B$3, resultados!$A$1:$ZZ$1, 0))</f>
        <v/>
      </c>
    </row>
    <row r="1179">
      <c r="A1179">
        <f>INDEX(resultados!$A$2:$ZZ$1389, 1173, MATCH($B$1, resultados!$A$1:$ZZ$1, 0))</f>
        <v/>
      </c>
      <c r="B1179">
        <f>INDEX(resultados!$A$2:$ZZ$1389, 1173, MATCH($B$2, resultados!$A$1:$ZZ$1, 0))</f>
        <v/>
      </c>
      <c r="C1179">
        <f>INDEX(resultados!$A$2:$ZZ$1389, 1173, MATCH($B$3, resultados!$A$1:$ZZ$1, 0))</f>
        <v/>
      </c>
    </row>
    <row r="1180">
      <c r="A1180">
        <f>INDEX(resultados!$A$2:$ZZ$1389, 1174, MATCH($B$1, resultados!$A$1:$ZZ$1, 0))</f>
        <v/>
      </c>
      <c r="B1180">
        <f>INDEX(resultados!$A$2:$ZZ$1389, 1174, MATCH($B$2, resultados!$A$1:$ZZ$1, 0))</f>
        <v/>
      </c>
      <c r="C1180">
        <f>INDEX(resultados!$A$2:$ZZ$1389, 1174, MATCH($B$3, resultados!$A$1:$ZZ$1, 0))</f>
        <v/>
      </c>
    </row>
    <row r="1181">
      <c r="A1181">
        <f>INDEX(resultados!$A$2:$ZZ$1389, 1175, MATCH($B$1, resultados!$A$1:$ZZ$1, 0))</f>
        <v/>
      </c>
      <c r="B1181">
        <f>INDEX(resultados!$A$2:$ZZ$1389, 1175, MATCH($B$2, resultados!$A$1:$ZZ$1, 0))</f>
        <v/>
      </c>
      <c r="C1181">
        <f>INDEX(resultados!$A$2:$ZZ$1389, 1175, MATCH($B$3, resultados!$A$1:$ZZ$1, 0))</f>
        <v/>
      </c>
    </row>
    <row r="1182">
      <c r="A1182">
        <f>INDEX(resultados!$A$2:$ZZ$1389, 1176, MATCH($B$1, resultados!$A$1:$ZZ$1, 0))</f>
        <v/>
      </c>
      <c r="B1182">
        <f>INDEX(resultados!$A$2:$ZZ$1389, 1176, MATCH($B$2, resultados!$A$1:$ZZ$1, 0))</f>
        <v/>
      </c>
      <c r="C1182">
        <f>INDEX(resultados!$A$2:$ZZ$1389, 1176, MATCH($B$3, resultados!$A$1:$ZZ$1, 0))</f>
        <v/>
      </c>
    </row>
    <row r="1183">
      <c r="A1183">
        <f>INDEX(resultados!$A$2:$ZZ$1389, 1177, MATCH($B$1, resultados!$A$1:$ZZ$1, 0))</f>
        <v/>
      </c>
      <c r="B1183">
        <f>INDEX(resultados!$A$2:$ZZ$1389, 1177, MATCH($B$2, resultados!$A$1:$ZZ$1, 0))</f>
        <v/>
      </c>
      <c r="C1183">
        <f>INDEX(resultados!$A$2:$ZZ$1389, 1177, MATCH($B$3, resultados!$A$1:$ZZ$1, 0))</f>
        <v/>
      </c>
    </row>
    <row r="1184">
      <c r="A1184">
        <f>INDEX(resultados!$A$2:$ZZ$1389, 1178, MATCH($B$1, resultados!$A$1:$ZZ$1, 0))</f>
        <v/>
      </c>
      <c r="B1184">
        <f>INDEX(resultados!$A$2:$ZZ$1389, 1178, MATCH($B$2, resultados!$A$1:$ZZ$1, 0))</f>
        <v/>
      </c>
      <c r="C1184">
        <f>INDEX(resultados!$A$2:$ZZ$1389, 1178, MATCH($B$3, resultados!$A$1:$ZZ$1, 0))</f>
        <v/>
      </c>
    </row>
    <row r="1185">
      <c r="A1185">
        <f>INDEX(resultados!$A$2:$ZZ$1389, 1179, MATCH($B$1, resultados!$A$1:$ZZ$1, 0))</f>
        <v/>
      </c>
      <c r="B1185">
        <f>INDEX(resultados!$A$2:$ZZ$1389, 1179, MATCH($B$2, resultados!$A$1:$ZZ$1, 0))</f>
        <v/>
      </c>
      <c r="C1185">
        <f>INDEX(resultados!$A$2:$ZZ$1389, 1179, MATCH($B$3, resultados!$A$1:$ZZ$1, 0))</f>
        <v/>
      </c>
    </row>
    <row r="1186">
      <c r="A1186">
        <f>INDEX(resultados!$A$2:$ZZ$1389, 1180, MATCH($B$1, resultados!$A$1:$ZZ$1, 0))</f>
        <v/>
      </c>
      <c r="B1186">
        <f>INDEX(resultados!$A$2:$ZZ$1389, 1180, MATCH($B$2, resultados!$A$1:$ZZ$1, 0))</f>
        <v/>
      </c>
      <c r="C1186">
        <f>INDEX(resultados!$A$2:$ZZ$1389, 1180, MATCH($B$3, resultados!$A$1:$ZZ$1, 0))</f>
        <v/>
      </c>
    </row>
    <row r="1187">
      <c r="A1187">
        <f>INDEX(resultados!$A$2:$ZZ$1389, 1181, MATCH($B$1, resultados!$A$1:$ZZ$1, 0))</f>
        <v/>
      </c>
      <c r="B1187">
        <f>INDEX(resultados!$A$2:$ZZ$1389, 1181, MATCH($B$2, resultados!$A$1:$ZZ$1, 0))</f>
        <v/>
      </c>
      <c r="C1187">
        <f>INDEX(resultados!$A$2:$ZZ$1389, 1181, MATCH($B$3, resultados!$A$1:$ZZ$1, 0))</f>
        <v/>
      </c>
    </row>
    <row r="1188">
      <c r="A1188">
        <f>INDEX(resultados!$A$2:$ZZ$1389, 1182, MATCH($B$1, resultados!$A$1:$ZZ$1, 0))</f>
        <v/>
      </c>
      <c r="B1188">
        <f>INDEX(resultados!$A$2:$ZZ$1389, 1182, MATCH($B$2, resultados!$A$1:$ZZ$1, 0))</f>
        <v/>
      </c>
      <c r="C1188">
        <f>INDEX(resultados!$A$2:$ZZ$1389, 1182, MATCH($B$3, resultados!$A$1:$ZZ$1, 0))</f>
        <v/>
      </c>
    </row>
    <row r="1189">
      <c r="A1189">
        <f>INDEX(resultados!$A$2:$ZZ$1389, 1183, MATCH($B$1, resultados!$A$1:$ZZ$1, 0))</f>
        <v/>
      </c>
      <c r="B1189">
        <f>INDEX(resultados!$A$2:$ZZ$1389, 1183, MATCH($B$2, resultados!$A$1:$ZZ$1, 0))</f>
        <v/>
      </c>
      <c r="C1189">
        <f>INDEX(resultados!$A$2:$ZZ$1389, 1183, MATCH($B$3, resultados!$A$1:$ZZ$1, 0))</f>
        <v/>
      </c>
    </row>
    <row r="1190">
      <c r="A1190">
        <f>INDEX(resultados!$A$2:$ZZ$1389, 1184, MATCH($B$1, resultados!$A$1:$ZZ$1, 0))</f>
        <v/>
      </c>
      <c r="B1190">
        <f>INDEX(resultados!$A$2:$ZZ$1389, 1184, MATCH($B$2, resultados!$A$1:$ZZ$1, 0))</f>
        <v/>
      </c>
      <c r="C1190">
        <f>INDEX(resultados!$A$2:$ZZ$1389, 1184, MATCH($B$3, resultados!$A$1:$ZZ$1, 0))</f>
        <v/>
      </c>
    </row>
    <row r="1191">
      <c r="A1191">
        <f>INDEX(resultados!$A$2:$ZZ$1389, 1185, MATCH($B$1, resultados!$A$1:$ZZ$1, 0))</f>
        <v/>
      </c>
      <c r="B1191">
        <f>INDEX(resultados!$A$2:$ZZ$1389, 1185, MATCH($B$2, resultados!$A$1:$ZZ$1, 0))</f>
        <v/>
      </c>
      <c r="C1191">
        <f>INDEX(resultados!$A$2:$ZZ$1389, 1185, MATCH($B$3, resultados!$A$1:$ZZ$1, 0))</f>
        <v/>
      </c>
    </row>
    <row r="1192">
      <c r="A1192">
        <f>INDEX(resultados!$A$2:$ZZ$1389, 1186, MATCH($B$1, resultados!$A$1:$ZZ$1, 0))</f>
        <v/>
      </c>
      <c r="B1192">
        <f>INDEX(resultados!$A$2:$ZZ$1389, 1186, MATCH($B$2, resultados!$A$1:$ZZ$1, 0))</f>
        <v/>
      </c>
      <c r="C1192">
        <f>INDEX(resultados!$A$2:$ZZ$1389, 1186, MATCH($B$3, resultados!$A$1:$ZZ$1, 0))</f>
        <v/>
      </c>
    </row>
    <row r="1193">
      <c r="A1193">
        <f>INDEX(resultados!$A$2:$ZZ$1389, 1187, MATCH($B$1, resultados!$A$1:$ZZ$1, 0))</f>
        <v/>
      </c>
      <c r="B1193">
        <f>INDEX(resultados!$A$2:$ZZ$1389, 1187, MATCH($B$2, resultados!$A$1:$ZZ$1, 0))</f>
        <v/>
      </c>
      <c r="C1193">
        <f>INDEX(resultados!$A$2:$ZZ$1389, 1187, MATCH($B$3, resultados!$A$1:$ZZ$1, 0))</f>
        <v/>
      </c>
    </row>
    <row r="1194">
      <c r="A1194">
        <f>INDEX(resultados!$A$2:$ZZ$1389, 1188, MATCH($B$1, resultados!$A$1:$ZZ$1, 0))</f>
        <v/>
      </c>
      <c r="B1194">
        <f>INDEX(resultados!$A$2:$ZZ$1389, 1188, MATCH($B$2, resultados!$A$1:$ZZ$1, 0))</f>
        <v/>
      </c>
      <c r="C1194">
        <f>INDEX(resultados!$A$2:$ZZ$1389, 1188, MATCH($B$3, resultados!$A$1:$ZZ$1, 0))</f>
        <v/>
      </c>
    </row>
    <row r="1195">
      <c r="A1195">
        <f>INDEX(resultados!$A$2:$ZZ$1389, 1189, MATCH($B$1, resultados!$A$1:$ZZ$1, 0))</f>
        <v/>
      </c>
      <c r="B1195">
        <f>INDEX(resultados!$A$2:$ZZ$1389, 1189, MATCH($B$2, resultados!$A$1:$ZZ$1, 0))</f>
        <v/>
      </c>
      <c r="C1195">
        <f>INDEX(resultados!$A$2:$ZZ$1389, 1189, MATCH($B$3, resultados!$A$1:$ZZ$1, 0))</f>
        <v/>
      </c>
    </row>
    <row r="1196">
      <c r="A1196">
        <f>INDEX(resultados!$A$2:$ZZ$1389, 1190, MATCH($B$1, resultados!$A$1:$ZZ$1, 0))</f>
        <v/>
      </c>
      <c r="B1196">
        <f>INDEX(resultados!$A$2:$ZZ$1389, 1190, MATCH($B$2, resultados!$A$1:$ZZ$1, 0))</f>
        <v/>
      </c>
      <c r="C1196">
        <f>INDEX(resultados!$A$2:$ZZ$1389, 1190, MATCH($B$3, resultados!$A$1:$ZZ$1, 0))</f>
        <v/>
      </c>
    </row>
    <row r="1197">
      <c r="A1197">
        <f>INDEX(resultados!$A$2:$ZZ$1389, 1191, MATCH($B$1, resultados!$A$1:$ZZ$1, 0))</f>
        <v/>
      </c>
      <c r="B1197">
        <f>INDEX(resultados!$A$2:$ZZ$1389, 1191, MATCH($B$2, resultados!$A$1:$ZZ$1, 0))</f>
        <v/>
      </c>
      <c r="C1197">
        <f>INDEX(resultados!$A$2:$ZZ$1389, 1191, MATCH($B$3, resultados!$A$1:$ZZ$1, 0))</f>
        <v/>
      </c>
    </row>
    <row r="1198">
      <c r="A1198">
        <f>INDEX(resultados!$A$2:$ZZ$1389, 1192, MATCH($B$1, resultados!$A$1:$ZZ$1, 0))</f>
        <v/>
      </c>
      <c r="B1198">
        <f>INDEX(resultados!$A$2:$ZZ$1389, 1192, MATCH($B$2, resultados!$A$1:$ZZ$1, 0))</f>
        <v/>
      </c>
      <c r="C1198">
        <f>INDEX(resultados!$A$2:$ZZ$1389, 1192, MATCH($B$3, resultados!$A$1:$ZZ$1, 0))</f>
        <v/>
      </c>
    </row>
    <row r="1199">
      <c r="A1199">
        <f>INDEX(resultados!$A$2:$ZZ$1389, 1193, MATCH($B$1, resultados!$A$1:$ZZ$1, 0))</f>
        <v/>
      </c>
      <c r="B1199">
        <f>INDEX(resultados!$A$2:$ZZ$1389, 1193, MATCH($B$2, resultados!$A$1:$ZZ$1, 0))</f>
        <v/>
      </c>
      <c r="C1199">
        <f>INDEX(resultados!$A$2:$ZZ$1389, 1193, MATCH($B$3, resultados!$A$1:$ZZ$1, 0))</f>
        <v/>
      </c>
    </row>
    <row r="1200">
      <c r="A1200">
        <f>INDEX(resultados!$A$2:$ZZ$1389, 1194, MATCH($B$1, resultados!$A$1:$ZZ$1, 0))</f>
        <v/>
      </c>
      <c r="B1200">
        <f>INDEX(resultados!$A$2:$ZZ$1389, 1194, MATCH($B$2, resultados!$A$1:$ZZ$1, 0))</f>
        <v/>
      </c>
      <c r="C1200">
        <f>INDEX(resultados!$A$2:$ZZ$1389, 1194, MATCH($B$3, resultados!$A$1:$ZZ$1, 0))</f>
        <v/>
      </c>
    </row>
    <row r="1201">
      <c r="A1201">
        <f>INDEX(resultados!$A$2:$ZZ$1389, 1195, MATCH($B$1, resultados!$A$1:$ZZ$1, 0))</f>
        <v/>
      </c>
      <c r="B1201">
        <f>INDEX(resultados!$A$2:$ZZ$1389, 1195, MATCH($B$2, resultados!$A$1:$ZZ$1, 0))</f>
        <v/>
      </c>
      <c r="C1201">
        <f>INDEX(resultados!$A$2:$ZZ$1389, 1195, MATCH($B$3, resultados!$A$1:$ZZ$1, 0))</f>
        <v/>
      </c>
    </row>
    <row r="1202">
      <c r="A1202">
        <f>INDEX(resultados!$A$2:$ZZ$1389, 1196, MATCH($B$1, resultados!$A$1:$ZZ$1, 0))</f>
        <v/>
      </c>
      <c r="B1202">
        <f>INDEX(resultados!$A$2:$ZZ$1389, 1196, MATCH($B$2, resultados!$A$1:$ZZ$1, 0))</f>
        <v/>
      </c>
      <c r="C1202">
        <f>INDEX(resultados!$A$2:$ZZ$1389, 1196, MATCH($B$3, resultados!$A$1:$ZZ$1, 0))</f>
        <v/>
      </c>
    </row>
    <row r="1203">
      <c r="A1203">
        <f>INDEX(resultados!$A$2:$ZZ$1389, 1197, MATCH($B$1, resultados!$A$1:$ZZ$1, 0))</f>
        <v/>
      </c>
      <c r="B1203">
        <f>INDEX(resultados!$A$2:$ZZ$1389, 1197, MATCH($B$2, resultados!$A$1:$ZZ$1, 0))</f>
        <v/>
      </c>
      <c r="C1203">
        <f>INDEX(resultados!$A$2:$ZZ$1389, 1197, MATCH($B$3, resultados!$A$1:$ZZ$1, 0))</f>
        <v/>
      </c>
    </row>
    <row r="1204">
      <c r="A1204">
        <f>INDEX(resultados!$A$2:$ZZ$1389, 1198, MATCH($B$1, resultados!$A$1:$ZZ$1, 0))</f>
        <v/>
      </c>
      <c r="B1204">
        <f>INDEX(resultados!$A$2:$ZZ$1389, 1198, MATCH($B$2, resultados!$A$1:$ZZ$1, 0))</f>
        <v/>
      </c>
      <c r="C1204">
        <f>INDEX(resultados!$A$2:$ZZ$1389, 1198, MATCH($B$3, resultados!$A$1:$ZZ$1, 0))</f>
        <v/>
      </c>
    </row>
    <row r="1205">
      <c r="A1205">
        <f>INDEX(resultados!$A$2:$ZZ$1389, 1199, MATCH($B$1, resultados!$A$1:$ZZ$1, 0))</f>
        <v/>
      </c>
      <c r="B1205">
        <f>INDEX(resultados!$A$2:$ZZ$1389, 1199, MATCH($B$2, resultados!$A$1:$ZZ$1, 0))</f>
        <v/>
      </c>
      <c r="C1205">
        <f>INDEX(resultados!$A$2:$ZZ$1389, 1199, MATCH($B$3, resultados!$A$1:$ZZ$1, 0))</f>
        <v/>
      </c>
    </row>
    <row r="1206">
      <c r="A1206">
        <f>INDEX(resultados!$A$2:$ZZ$1389, 1200, MATCH($B$1, resultados!$A$1:$ZZ$1, 0))</f>
        <v/>
      </c>
      <c r="B1206">
        <f>INDEX(resultados!$A$2:$ZZ$1389, 1200, MATCH($B$2, resultados!$A$1:$ZZ$1, 0))</f>
        <v/>
      </c>
      <c r="C1206">
        <f>INDEX(resultados!$A$2:$ZZ$1389, 1200, MATCH($B$3, resultados!$A$1:$ZZ$1, 0))</f>
        <v/>
      </c>
    </row>
    <row r="1207">
      <c r="A1207">
        <f>INDEX(resultados!$A$2:$ZZ$1389, 1201, MATCH($B$1, resultados!$A$1:$ZZ$1, 0))</f>
        <v/>
      </c>
      <c r="B1207">
        <f>INDEX(resultados!$A$2:$ZZ$1389, 1201, MATCH($B$2, resultados!$A$1:$ZZ$1, 0))</f>
        <v/>
      </c>
      <c r="C1207">
        <f>INDEX(resultados!$A$2:$ZZ$1389, 1201, MATCH($B$3, resultados!$A$1:$ZZ$1, 0))</f>
        <v/>
      </c>
    </row>
    <row r="1208">
      <c r="A1208">
        <f>INDEX(resultados!$A$2:$ZZ$1389, 1202, MATCH($B$1, resultados!$A$1:$ZZ$1, 0))</f>
        <v/>
      </c>
      <c r="B1208">
        <f>INDEX(resultados!$A$2:$ZZ$1389, 1202, MATCH($B$2, resultados!$A$1:$ZZ$1, 0))</f>
        <v/>
      </c>
      <c r="C1208">
        <f>INDEX(resultados!$A$2:$ZZ$1389, 1202, MATCH($B$3, resultados!$A$1:$ZZ$1, 0))</f>
        <v/>
      </c>
    </row>
    <row r="1209">
      <c r="A1209">
        <f>INDEX(resultados!$A$2:$ZZ$1389, 1203, MATCH($B$1, resultados!$A$1:$ZZ$1, 0))</f>
        <v/>
      </c>
      <c r="B1209">
        <f>INDEX(resultados!$A$2:$ZZ$1389, 1203, MATCH($B$2, resultados!$A$1:$ZZ$1, 0))</f>
        <v/>
      </c>
      <c r="C1209">
        <f>INDEX(resultados!$A$2:$ZZ$1389, 1203, MATCH($B$3, resultados!$A$1:$ZZ$1, 0))</f>
        <v/>
      </c>
    </row>
    <row r="1210">
      <c r="A1210">
        <f>INDEX(resultados!$A$2:$ZZ$1389, 1204, MATCH($B$1, resultados!$A$1:$ZZ$1, 0))</f>
        <v/>
      </c>
      <c r="B1210">
        <f>INDEX(resultados!$A$2:$ZZ$1389, 1204, MATCH($B$2, resultados!$A$1:$ZZ$1, 0))</f>
        <v/>
      </c>
      <c r="C1210">
        <f>INDEX(resultados!$A$2:$ZZ$1389, 1204, MATCH($B$3, resultados!$A$1:$ZZ$1, 0))</f>
        <v/>
      </c>
    </row>
    <row r="1211">
      <c r="A1211">
        <f>INDEX(resultados!$A$2:$ZZ$1389, 1205, MATCH($B$1, resultados!$A$1:$ZZ$1, 0))</f>
        <v/>
      </c>
      <c r="B1211">
        <f>INDEX(resultados!$A$2:$ZZ$1389, 1205, MATCH($B$2, resultados!$A$1:$ZZ$1, 0))</f>
        <v/>
      </c>
      <c r="C1211">
        <f>INDEX(resultados!$A$2:$ZZ$1389, 1205, MATCH($B$3, resultados!$A$1:$ZZ$1, 0))</f>
        <v/>
      </c>
    </row>
    <row r="1212">
      <c r="A1212">
        <f>INDEX(resultados!$A$2:$ZZ$1389, 1206, MATCH($B$1, resultados!$A$1:$ZZ$1, 0))</f>
        <v/>
      </c>
      <c r="B1212">
        <f>INDEX(resultados!$A$2:$ZZ$1389, 1206, MATCH($B$2, resultados!$A$1:$ZZ$1, 0))</f>
        <v/>
      </c>
      <c r="C1212">
        <f>INDEX(resultados!$A$2:$ZZ$1389, 1206, MATCH($B$3, resultados!$A$1:$ZZ$1, 0))</f>
        <v/>
      </c>
    </row>
    <row r="1213">
      <c r="A1213">
        <f>INDEX(resultados!$A$2:$ZZ$1389, 1207, MATCH($B$1, resultados!$A$1:$ZZ$1, 0))</f>
        <v/>
      </c>
      <c r="B1213">
        <f>INDEX(resultados!$A$2:$ZZ$1389, 1207, MATCH($B$2, resultados!$A$1:$ZZ$1, 0))</f>
        <v/>
      </c>
      <c r="C1213">
        <f>INDEX(resultados!$A$2:$ZZ$1389, 1207, MATCH($B$3, resultados!$A$1:$ZZ$1, 0))</f>
        <v/>
      </c>
    </row>
    <row r="1214">
      <c r="A1214">
        <f>INDEX(resultados!$A$2:$ZZ$1389, 1208, MATCH($B$1, resultados!$A$1:$ZZ$1, 0))</f>
        <v/>
      </c>
      <c r="B1214">
        <f>INDEX(resultados!$A$2:$ZZ$1389, 1208, MATCH($B$2, resultados!$A$1:$ZZ$1, 0))</f>
        <v/>
      </c>
      <c r="C1214">
        <f>INDEX(resultados!$A$2:$ZZ$1389, 1208, MATCH($B$3, resultados!$A$1:$ZZ$1, 0))</f>
        <v/>
      </c>
    </row>
    <row r="1215">
      <c r="A1215">
        <f>INDEX(resultados!$A$2:$ZZ$1389, 1209, MATCH($B$1, resultados!$A$1:$ZZ$1, 0))</f>
        <v/>
      </c>
      <c r="B1215">
        <f>INDEX(resultados!$A$2:$ZZ$1389, 1209, MATCH($B$2, resultados!$A$1:$ZZ$1, 0))</f>
        <v/>
      </c>
      <c r="C1215">
        <f>INDEX(resultados!$A$2:$ZZ$1389, 1209, MATCH($B$3, resultados!$A$1:$ZZ$1, 0))</f>
        <v/>
      </c>
    </row>
    <row r="1216">
      <c r="A1216">
        <f>INDEX(resultados!$A$2:$ZZ$1389, 1210, MATCH($B$1, resultados!$A$1:$ZZ$1, 0))</f>
        <v/>
      </c>
      <c r="B1216">
        <f>INDEX(resultados!$A$2:$ZZ$1389, 1210, MATCH($B$2, resultados!$A$1:$ZZ$1, 0))</f>
        <v/>
      </c>
      <c r="C1216">
        <f>INDEX(resultados!$A$2:$ZZ$1389, 1210, MATCH($B$3, resultados!$A$1:$ZZ$1, 0))</f>
        <v/>
      </c>
    </row>
    <row r="1217">
      <c r="A1217">
        <f>INDEX(resultados!$A$2:$ZZ$1389, 1211, MATCH($B$1, resultados!$A$1:$ZZ$1, 0))</f>
        <v/>
      </c>
      <c r="B1217">
        <f>INDEX(resultados!$A$2:$ZZ$1389, 1211, MATCH($B$2, resultados!$A$1:$ZZ$1, 0))</f>
        <v/>
      </c>
      <c r="C1217">
        <f>INDEX(resultados!$A$2:$ZZ$1389, 1211, MATCH($B$3, resultados!$A$1:$ZZ$1, 0))</f>
        <v/>
      </c>
    </row>
    <row r="1218">
      <c r="A1218">
        <f>INDEX(resultados!$A$2:$ZZ$1389, 1212, MATCH($B$1, resultados!$A$1:$ZZ$1, 0))</f>
        <v/>
      </c>
      <c r="B1218">
        <f>INDEX(resultados!$A$2:$ZZ$1389, 1212, MATCH($B$2, resultados!$A$1:$ZZ$1, 0))</f>
        <v/>
      </c>
      <c r="C1218">
        <f>INDEX(resultados!$A$2:$ZZ$1389, 1212, MATCH($B$3, resultados!$A$1:$ZZ$1, 0))</f>
        <v/>
      </c>
    </row>
    <row r="1219">
      <c r="A1219">
        <f>INDEX(resultados!$A$2:$ZZ$1389, 1213, MATCH($B$1, resultados!$A$1:$ZZ$1, 0))</f>
        <v/>
      </c>
      <c r="B1219">
        <f>INDEX(resultados!$A$2:$ZZ$1389, 1213, MATCH($B$2, resultados!$A$1:$ZZ$1, 0))</f>
        <v/>
      </c>
      <c r="C1219">
        <f>INDEX(resultados!$A$2:$ZZ$1389, 1213, MATCH($B$3, resultados!$A$1:$ZZ$1, 0))</f>
        <v/>
      </c>
    </row>
    <row r="1220">
      <c r="A1220">
        <f>INDEX(resultados!$A$2:$ZZ$1389, 1214, MATCH($B$1, resultados!$A$1:$ZZ$1, 0))</f>
        <v/>
      </c>
      <c r="B1220">
        <f>INDEX(resultados!$A$2:$ZZ$1389, 1214, MATCH($B$2, resultados!$A$1:$ZZ$1, 0))</f>
        <v/>
      </c>
      <c r="C1220">
        <f>INDEX(resultados!$A$2:$ZZ$1389, 1214, MATCH($B$3, resultados!$A$1:$ZZ$1, 0))</f>
        <v/>
      </c>
    </row>
    <row r="1221">
      <c r="A1221">
        <f>INDEX(resultados!$A$2:$ZZ$1389, 1215, MATCH($B$1, resultados!$A$1:$ZZ$1, 0))</f>
        <v/>
      </c>
      <c r="B1221">
        <f>INDEX(resultados!$A$2:$ZZ$1389, 1215, MATCH($B$2, resultados!$A$1:$ZZ$1, 0))</f>
        <v/>
      </c>
      <c r="C1221">
        <f>INDEX(resultados!$A$2:$ZZ$1389, 1215, MATCH($B$3, resultados!$A$1:$ZZ$1, 0))</f>
        <v/>
      </c>
    </row>
    <row r="1222">
      <c r="A1222">
        <f>INDEX(resultados!$A$2:$ZZ$1389, 1216, MATCH($B$1, resultados!$A$1:$ZZ$1, 0))</f>
        <v/>
      </c>
      <c r="B1222">
        <f>INDEX(resultados!$A$2:$ZZ$1389, 1216, MATCH($B$2, resultados!$A$1:$ZZ$1, 0))</f>
        <v/>
      </c>
      <c r="C1222">
        <f>INDEX(resultados!$A$2:$ZZ$1389, 1216, MATCH($B$3, resultados!$A$1:$ZZ$1, 0))</f>
        <v/>
      </c>
    </row>
    <row r="1223">
      <c r="A1223">
        <f>INDEX(resultados!$A$2:$ZZ$1389, 1217, MATCH($B$1, resultados!$A$1:$ZZ$1, 0))</f>
        <v/>
      </c>
      <c r="B1223">
        <f>INDEX(resultados!$A$2:$ZZ$1389, 1217, MATCH($B$2, resultados!$A$1:$ZZ$1, 0))</f>
        <v/>
      </c>
      <c r="C1223">
        <f>INDEX(resultados!$A$2:$ZZ$1389, 1217, MATCH($B$3, resultados!$A$1:$ZZ$1, 0))</f>
        <v/>
      </c>
    </row>
    <row r="1224">
      <c r="A1224">
        <f>INDEX(resultados!$A$2:$ZZ$1389, 1218, MATCH($B$1, resultados!$A$1:$ZZ$1, 0))</f>
        <v/>
      </c>
      <c r="B1224">
        <f>INDEX(resultados!$A$2:$ZZ$1389, 1218, MATCH($B$2, resultados!$A$1:$ZZ$1, 0))</f>
        <v/>
      </c>
      <c r="C1224">
        <f>INDEX(resultados!$A$2:$ZZ$1389, 1218, MATCH($B$3, resultados!$A$1:$ZZ$1, 0))</f>
        <v/>
      </c>
    </row>
    <row r="1225">
      <c r="A1225">
        <f>INDEX(resultados!$A$2:$ZZ$1389, 1219, MATCH($B$1, resultados!$A$1:$ZZ$1, 0))</f>
        <v/>
      </c>
      <c r="B1225">
        <f>INDEX(resultados!$A$2:$ZZ$1389, 1219, MATCH($B$2, resultados!$A$1:$ZZ$1, 0))</f>
        <v/>
      </c>
      <c r="C1225">
        <f>INDEX(resultados!$A$2:$ZZ$1389, 1219, MATCH($B$3, resultados!$A$1:$ZZ$1, 0))</f>
        <v/>
      </c>
    </row>
    <row r="1226">
      <c r="A1226">
        <f>INDEX(resultados!$A$2:$ZZ$1389, 1220, MATCH($B$1, resultados!$A$1:$ZZ$1, 0))</f>
        <v/>
      </c>
      <c r="B1226">
        <f>INDEX(resultados!$A$2:$ZZ$1389, 1220, MATCH($B$2, resultados!$A$1:$ZZ$1, 0))</f>
        <v/>
      </c>
      <c r="C1226">
        <f>INDEX(resultados!$A$2:$ZZ$1389, 1220, MATCH($B$3, resultados!$A$1:$ZZ$1, 0))</f>
        <v/>
      </c>
    </row>
    <row r="1227">
      <c r="A1227">
        <f>INDEX(resultados!$A$2:$ZZ$1389, 1221, MATCH($B$1, resultados!$A$1:$ZZ$1, 0))</f>
        <v/>
      </c>
      <c r="B1227">
        <f>INDEX(resultados!$A$2:$ZZ$1389, 1221, MATCH($B$2, resultados!$A$1:$ZZ$1, 0))</f>
        <v/>
      </c>
      <c r="C1227">
        <f>INDEX(resultados!$A$2:$ZZ$1389, 1221, MATCH($B$3, resultados!$A$1:$ZZ$1, 0))</f>
        <v/>
      </c>
    </row>
    <row r="1228">
      <c r="A1228">
        <f>INDEX(resultados!$A$2:$ZZ$1389, 1222, MATCH($B$1, resultados!$A$1:$ZZ$1, 0))</f>
        <v/>
      </c>
      <c r="B1228">
        <f>INDEX(resultados!$A$2:$ZZ$1389, 1222, MATCH($B$2, resultados!$A$1:$ZZ$1, 0))</f>
        <v/>
      </c>
      <c r="C1228">
        <f>INDEX(resultados!$A$2:$ZZ$1389, 1222, MATCH($B$3, resultados!$A$1:$ZZ$1, 0))</f>
        <v/>
      </c>
    </row>
    <row r="1229">
      <c r="A1229">
        <f>INDEX(resultados!$A$2:$ZZ$1389, 1223, MATCH($B$1, resultados!$A$1:$ZZ$1, 0))</f>
        <v/>
      </c>
      <c r="B1229">
        <f>INDEX(resultados!$A$2:$ZZ$1389, 1223, MATCH($B$2, resultados!$A$1:$ZZ$1, 0))</f>
        <v/>
      </c>
      <c r="C1229">
        <f>INDEX(resultados!$A$2:$ZZ$1389, 1223, MATCH($B$3, resultados!$A$1:$ZZ$1, 0))</f>
        <v/>
      </c>
    </row>
    <row r="1230">
      <c r="A1230">
        <f>INDEX(resultados!$A$2:$ZZ$1389, 1224, MATCH($B$1, resultados!$A$1:$ZZ$1, 0))</f>
        <v/>
      </c>
      <c r="B1230">
        <f>INDEX(resultados!$A$2:$ZZ$1389, 1224, MATCH($B$2, resultados!$A$1:$ZZ$1, 0))</f>
        <v/>
      </c>
      <c r="C1230">
        <f>INDEX(resultados!$A$2:$ZZ$1389, 1224, MATCH($B$3, resultados!$A$1:$ZZ$1, 0))</f>
        <v/>
      </c>
    </row>
    <row r="1231">
      <c r="A1231">
        <f>INDEX(resultados!$A$2:$ZZ$1389, 1225, MATCH($B$1, resultados!$A$1:$ZZ$1, 0))</f>
        <v/>
      </c>
      <c r="B1231">
        <f>INDEX(resultados!$A$2:$ZZ$1389, 1225, MATCH($B$2, resultados!$A$1:$ZZ$1, 0))</f>
        <v/>
      </c>
      <c r="C1231">
        <f>INDEX(resultados!$A$2:$ZZ$1389, 1225, MATCH($B$3, resultados!$A$1:$ZZ$1, 0))</f>
        <v/>
      </c>
    </row>
    <row r="1232">
      <c r="A1232">
        <f>INDEX(resultados!$A$2:$ZZ$1389, 1226, MATCH($B$1, resultados!$A$1:$ZZ$1, 0))</f>
        <v/>
      </c>
      <c r="B1232">
        <f>INDEX(resultados!$A$2:$ZZ$1389, 1226, MATCH($B$2, resultados!$A$1:$ZZ$1, 0))</f>
        <v/>
      </c>
      <c r="C1232">
        <f>INDEX(resultados!$A$2:$ZZ$1389, 1226, MATCH($B$3, resultados!$A$1:$ZZ$1, 0))</f>
        <v/>
      </c>
    </row>
    <row r="1233">
      <c r="A1233">
        <f>INDEX(resultados!$A$2:$ZZ$1389, 1227, MATCH($B$1, resultados!$A$1:$ZZ$1, 0))</f>
        <v/>
      </c>
      <c r="B1233">
        <f>INDEX(resultados!$A$2:$ZZ$1389, 1227, MATCH($B$2, resultados!$A$1:$ZZ$1, 0))</f>
        <v/>
      </c>
      <c r="C1233">
        <f>INDEX(resultados!$A$2:$ZZ$1389, 1227, MATCH($B$3, resultados!$A$1:$ZZ$1, 0))</f>
        <v/>
      </c>
    </row>
    <row r="1234">
      <c r="A1234">
        <f>INDEX(resultados!$A$2:$ZZ$1389, 1228, MATCH($B$1, resultados!$A$1:$ZZ$1, 0))</f>
        <v/>
      </c>
      <c r="B1234">
        <f>INDEX(resultados!$A$2:$ZZ$1389, 1228, MATCH($B$2, resultados!$A$1:$ZZ$1, 0))</f>
        <v/>
      </c>
      <c r="C1234">
        <f>INDEX(resultados!$A$2:$ZZ$1389, 1228, MATCH($B$3, resultados!$A$1:$ZZ$1, 0))</f>
        <v/>
      </c>
    </row>
    <row r="1235">
      <c r="A1235">
        <f>INDEX(resultados!$A$2:$ZZ$1389, 1229, MATCH($B$1, resultados!$A$1:$ZZ$1, 0))</f>
        <v/>
      </c>
      <c r="B1235">
        <f>INDEX(resultados!$A$2:$ZZ$1389, 1229, MATCH($B$2, resultados!$A$1:$ZZ$1, 0))</f>
        <v/>
      </c>
      <c r="C1235">
        <f>INDEX(resultados!$A$2:$ZZ$1389, 1229, MATCH($B$3, resultados!$A$1:$ZZ$1, 0))</f>
        <v/>
      </c>
    </row>
    <row r="1236">
      <c r="A1236">
        <f>INDEX(resultados!$A$2:$ZZ$1389, 1230, MATCH($B$1, resultados!$A$1:$ZZ$1, 0))</f>
        <v/>
      </c>
      <c r="B1236">
        <f>INDEX(resultados!$A$2:$ZZ$1389, 1230, MATCH($B$2, resultados!$A$1:$ZZ$1, 0))</f>
        <v/>
      </c>
      <c r="C1236">
        <f>INDEX(resultados!$A$2:$ZZ$1389, 1230, MATCH($B$3, resultados!$A$1:$ZZ$1, 0))</f>
        <v/>
      </c>
    </row>
    <row r="1237">
      <c r="A1237">
        <f>INDEX(resultados!$A$2:$ZZ$1389, 1231, MATCH($B$1, resultados!$A$1:$ZZ$1, 0))</f>
        <v/>
      </c>
      <c r="B1237">
        <f>INDEX(resultados!$A$2:$ZZ$1389, 1231, MATCH($B$2, resultados!$A$1:$ZZ$1, 0))</f>
        <v/>
      </c>
      <c r="C1237">
        <f>INDEX(resultados!$A$2:$ZZ$1389, 1231, MATCH($B$3, resultados!$A$1:$ZZ$1, 0))</f>
        <v/>
      </c>
    </row>
    <row r="1238">
      <c r="A1238">
        <f>INDEX(resultados!$A$2:$ZZ$1389, 1232, MATCH($B$1, resultados!$A$1:$ZZ$1, 0))</f>
        <v/>
      </c>
      <c r="B1238">
        <f>INDEX(resultados!$A$2:$ZZ$1389, 1232, MATCH($B$2, resultados!$A$1:$ZZ$1, 0))</f>
        <v/>
      </c>
      <c r="C1238">
        <f>INDEX(resultados!$A$2:$ZZ$1389, 1232, MATCH($B$3, resultados!$A$1:$ZZ$1, 0))</f>
        <v/>
      </c>
    </row>
    <row r="1239">
      <c r="A1239">
        <f>INDEX(resultados!$A$2:$ZZ$1389, 1233, MATCH($B$1, resultados!$A$1:$ZZ$1, 0))</f>
        <v/>
      </c>
      <c r="B1239">
        <f>INDEX(resultados!$A$2:$ZZ$1389, 1233, MATCH($B$2, resultados!$A$1:$ZZ$1, 0))</f>
        <v/>
      </c>
      <c r="C1239">
        <f>INDEX(resultados!$A$2:$ZZ$1389, 1233, MATCH($B$3, resultados!$A$1:$ZZ$1, 0))</f>
        <v/>
      </c>
    </row>
    <row r="1240">
      <c r="A1240">
        <f>INDEX(resultados!$A$2:$ZZ$1389, 1234, MATCH($B$1, resultados!$A$1:$ZZ$1, 0))</f>
        <v/>
      </c>
      <c r="B1240">
        <f>INDEX(resultados!$A$2:$ZZ$1389, 1234, MATCH($B$2, resultados!$A$1:$ZZ$1, 0))</f>
        <v/>
      </c>
      <c r="C1240">
        <f>INDEX(resultados!$A$2:$ZZ$1389, 1234, MATCH($B$3, resultados!$A$1:$ZZ$1, 0))</f>
        <v/>
      </c>
    </row>
    <row r="1241">
      <c r="A1241">
        <f>INDEX(resultados!$A$2:$ZZ$1389, 1235, MATCH($B$1, resultados!$A$1:$ZZ$1, 0))</f>
        <v/>
      </c>
      <c r="B1241">
        <f>INDEX(resultados!$A$2:$ZZ$1389, 1235, MATCH($B$2, resultados!$A$1:$ZZ$1, 0))</f>
        <v/>
      </c>
      <c r="C1241">
        <f>INDEX(resultados!$A$2:$ZZ$1389, 1235, MATCH($B$3, resultados!$A$1:$ZZ$1, 0))</f>
        <v/>
      </c>
    </row>
    <row r="1242">
      <c r="A1242">
        <f>INDEX(resultados!$A$2:$ZZ$1389, 1236, MATCH($B$1, resultados!$A$1:$ZZ$1, 0))</f>
        <v/>
      </c>
      <c r="B1242">
        <f>INDEX(resultados!$A$2:$ZZ$1389, 1236, MATCH($B$2, resultados!$A$1:$ZZ$1, 0))</f>
        <v/>
      </c>
      <c r="C1242">
        <f>INDEX(resultados!$A$2:$ZZ$1389, 1236, MATCH($B$3, resultados!$A$1:$ZZ$1, 0))</f>
        <v/>
      </c>
    </row>
    <row r="1243">
      <c r="A1243">
        <f>INDEX(resultados!$A$2:$ZZ$1389, 1237, MATCH($B$1, resultados!$A$1:$ZZ$1, 0))</f>
        <v/>
      </c>
      <c r="B1243">
        <f>INDEX(resultados!$A$2:$ZZ$1389, 1237, MATCH($B$2, resultados!$A$1:$ZZ$1, 0))</f>
        <v/>
      </c>
      <c r="C1243">
        <f>INDEX(resultados!$A$2:$ZZ$1389, 1237, MATCH($B$3, resultados!$A$1:$ZZ$1, 0))</f>
        <v/>
      </c>
    </row>
    <row r="1244">
      <c r="A1244">
        <f>INDEX(resultados!$A$2:$ZZ$1389, 1238, MATCH($B$1, resultados!$A$1:$ZZ$1, 0))</f>
        <v/>
      </c>
      <c r="B1244">
        <f>INDEX(resultados!$A$2:$ZZ$1389, 1238, MATCH($B$2, resultados!$A$1:$ZZ$1, 0))</f>
        <v/>
      </c>
      <c r="C1244">
        <f>INDEX(resultados!$A$2:$ZZ$1389, 1238, MATCH($B$3, resultados!$A$1:$ZZ$1, 0))</f>
        <v/>
      </c>
    </row>
    <row r="1245">
      <c r="A1245">
        <f>INDEX(resultados!$A$2:$ZZ$1389, 1239, MATCH($B$1, resultados!$A$1:$ZZ$1, 0))</f>
        <v/>
      </c>
      <c r="B1245">
        <f>INDEX(resultados!$A$2:$ZZ$1389, 1239, MATCH($B$2, resultados!$A$1:$ZZ$1, 0))</f>
        <v/>
      </c>
      <c r="C1245">
        <f>INDEX(resultados!$A$2:$ZZ$1389, 1239, MATCH($B$3, resultados!$A$1:$ZZ$1, 0))</f>
        <v/>
      </c>
    </row>
    <row r="1246">
      <c r="A1246">
        <f>INDEX(resultados!$A$2:$ZZ$1389, 1240, MATCH($B$1, resultados!$A$1:$ZZ$1, 0))</f>
        <v/>
      </c>
      <c r="B1246">
        <f>INDEX(resultados!$A$2:$ZZ$1389, 1240, MATCH($B$2, resultados!$A$1:$ZZ$1, 0))</f>
        <v/>
      </c>
      <c r="C1246">
        <f>INDEX(resultados!$A$2:$ZZ$1389, 1240, MATCH($B$3, resultados!$A$1:$ZZ$1, 0))</f>
        <v/>
      </c>
    </row>
    <row r="1247">
      <c r="A1247">
        <f>INDEX(resultados!$A$2:$ZZ$1389, 1241, MATCH($B$1, resultados!$A$1:$ZZ$1, 0))</f>
        <v/>
      </c>
      <c r="B1247">
        <f>INDEX(resultados!$A$2:$ZZ$1389, 1241, MATCH($B$2, resultados!$A$1:$ZZ$1, 0))</f>
        <v/>
      </c>
      <c r="C1247">
        <f>INDEX(resultados!$A$2:$ZZ$1389, 1241, MATCH($B$3, resultados!$A$1:$ZZ$1, 0))</f>
        <v/>
      </c>
    </row>
    <row r="1248">
      <c r="A1248">
        <f>INDEX(resultados!$A$2:$ZZ$1389, 1242, MATCH($B$1, resultados!$A$1:$ZZ$1, 0))</f>
        <v/>
      </c>
      <c r="B1248">
        <f>INDEX(resultados!$A$2:$ZZ$1389, 1242, MATCH($B$2, resultados!$A$1:$ZZ$1, 0))</f>
        <v/>
      </c>
      <c r="C1248">
        <f>INDEX(resultados!$A$2:$ZZ$1389, 1242, MATCH($B$3, resultados!$A$1:$ZZ$1, 0))</f>
        <v/>
      </c>
    </row>
    <row r="1249">
      <c r="A1249">
        <f>INDEX(resultados!$A$2:$ZZ$1389, 1243, MATCH($B$1, resultados!$A$1:$ZZ$1, 0))</f>
        <v/>
      </c>
      <c r="B1249">
        <f>INDEX(resultados!$A$2:$ZZ$1389, 1243, MATCH($B$2, resultados!$A$1:$ZZ$1, 0))</f>
        <v/>
      </c>
      <c r="C1249">
        <f>INDEX(resultados!$A$2:$ZZ$1389, 1243, MATCH($B$3, resultados!$A$1:$ZZ$1, 0))</f>
        <v/>
      </c>
    </row>
    <row r="1250">
      <c r="A1250">
        <f>INDEX(resultados!$A$2:$ZZ$1389, 1244, MATCH($B$1, resultados!$A$1:$ZZ$1, 0))</f>
        <v/>
      </c>
      <c r="B1250">
        <f>INDEX(resultados!$A$2:$ZZ$1389, 1244, MATCH($B$2, resultados!$A$1:$ZZ$1, 0))</f>
        <v/>
      </c>
      <c r="C1250">
        <f>INDEX(resultados!$A$2:$ZZ$1389, 1244, MATCH($B$3, resultados!$A$1:$ZZ$1, 0))</f>
        <v/>
      </c>
    </row>
    <row r="1251">
      <c r="A1251">
        <f>INDEX(resultados!$A$2:$ZZ$1389, 1245, MATCH($B$1, resultados!$A$1:$ZZ$1, 0))</f>
        <v/>
      </c>
      <c r="B1251">
        <f>INDEX(resultados!$A$2:$ZZ$1389, 1245, MATCH($B$2, resultados!$A$1:$ZZ$1, 0))</f>
        <v/>
      </c>
      <c r="C1251">
        <f>INDEX(resultados!$A$2:$ZZ$1389, 1245, MATCH($B$3, resultados!$A$1:$ZZ$1, 0))</f>
        <v/>
      </c>
    </row>
    <row r="1252">
      <c r="A1252">
        <f>INDEX(resultados!$A$2:$ZZ$1389, 1246, MATCH($B$1, resultados!$A$1:$ZZ$1, 0))</f>
        <v/>
      </c>
      <c r="B1252">
        <f>INDEX(resultados!$A$2:$ZZ$1389, 1246, MATCH($B$2, resultados!$A$1:$ZZ$1, 0))</f>
        <v/>
      </c>
      <c r="C1252">
        <f>INDEX(resultados!$A$2:$ZZ$1389, 1246, MATCH($B$3, resultados!$A$1:$ZZ$1, 0))</f>
        <v/>
      </c>
    </row>
    <row r="1253">
      <c r="A1253">
        <f>INDEX(resultados!$A$2:$ZZ$1389, 1247, MATCH($B$1, resultados!$A$1:$ZZ$1, 0))</f>
        <v/>
      </c>
      <c r="B1253">
        <f>INDEX(resultados!$A$2:$ZZ$1389, 1247, MATCH($B$2, resultados!$A$1:$ZZ$1, 0))</f>
        <v/>
      </c>
      <c r="C1253">
        <f>INDEX(resultados!$A$2:$ZZ$1389, 1247, MATCH($B$3, resultados!$A$1:$ZZ$1, 0))</f>
        <v/>
      </c>
    </row>
    <row r="1254">
      <c r="A1254">
        <f>INDEX(resultados!$A$2:$ZZ$1389, 1248, MATCH($B$1, resultados!$A$1:$ZZ$1, 0))</f>
        <v/>
      </c>
      <c r="B1254">
        <f>INDEX(resultados!$A$2:$ZZ$1389, 1248, MATCH($B$2, resultados!$A$1:$ZZ$1, 0))</f>
        <v/>
      </c>
      <c r="C1254">
        <f>INDEX(resultados!$A$2:$ZZ$1389, 1248, MATCH($B$3, resultados!$A$1:$ZZ$1, 0))</f>
        <v/>
      </c>
    </row>
    <row r="1255">
      <c r="A1255">
        <f>INDEX(resultados!$A$2:$ZZ$1389, 1249, MATCH($B$1, resultados!$A$1:$ZZ$1, 0))</f>
        <v/>
      </c>
      <c r="B1255">
        <f>INDEX(resultados!$A$2:$ZZ$1389, 1249, MATCH($B$2, resultados!$A$1:$ZZ$1, 0))</f>
        <v/>
      </c>
      <c r="C1255">
        <f>INDEX(resultados!$A$2:$ZZ$1389, 1249, MATCH($B$3, resultados!$A$1:$ZZ$1, 0))</f>
        <v/>
      </c>
    </row>
    <row r="1256">
      <c r="A1256">
        <f>INDEX(resultados!$A$2:$ZZ$1389, 1250, MATCH($B$1, resultados!$A$1:$ZZ$1, 0))</f>
        <v/>
      </c>
      <c r="B1256">
        <f>INDEX(resultados!$A$2:$ZZ$1389, 1250, MATCH($B$2, resultados!$A$1:$ZZ$1, 0))</f>
        <v/>
      </c>
      <c r="C1256">
        <f>INDEX(resultados!$A$2:$ZZ$1389, 1250, MATCH($B$3, resultados!$A$1:$ZZ$1, 0))</f>
        <v/>
      </c>
    </row>
    <row r="1257">
      <c r="A1257">
        <f>INDEX(resultados!$A$2:$ZZ$1389, 1251, MATCH($B$1, resultados!$A$1:$ZZ$1, 0))</f>
        <v/>
      </c>
      <c r="B1257">
        <f>INDEX(resultados!$A$2:$ZZ$1389, 1251, MATCH($B$2, resultados!$A$1:$ZZ$1, 0))</f>
        <v/>
      </c>
      <c r="C1257">
        <f>INDEX(resultados!$A$2:$ZZ$1389, 1251, MATCH($B$3, resultados!$A$1:$ZZ$1, 0))</f>
        <v/>
      </c>
    </row>
    <row r="1258">
      <c r="A1258">
        <f>INDEX(resultados!$A$2:$ZZ$1389, 1252, MATCH($B$1, resultados!$A$1:$ZZ$1, 0))</f>
        <v/>
      </c>
      <c r="B1258">
        <f>INDEX(resultados!$A$2:$ZZ$1389, 1252, MATCH($B$2, resultados!$A$1:$ZZ$1, 0))</f>
        <v/>
      </c>
      <c r="C1258">
        <f>INDEX(resultados!$A$2:$ZZ$1389, 1252, MATCH($B$3, resultados!$A$1:$ZZ$1, 0))</f>
        <v/>
      </c>
    </row>
    <row r="1259">
      <c r="A1259">
        <f>INDEX(resultados!$A$2:$ZZ$1389, 1253, MATCH($B$1, resultados!$A$1:$ZZ$1, 0))</f>
        <v/>
      </c>
      <c r="B1259">
        <f>INDEX(resultados!$A$2:$ZZ$1389, 1253, MATCH($B$2, resultados!$A$1:$ZZ$1, 0))</f>
        <v/>
      </c>
      <c r="C1259">
        <f>INDEX(resultados!$A$2:$ZZ$1389, 1253, MATCH($B$3, resultados!$A$1:$ZZ$1, 0))</f>
        <v/>
      </c>
    </row>
    <row r="1260">
      <c r="A1260">
        <f>INDEX(resultados!$A$2:$ZZ$1389, 1254, MATCH($B$1, resultados!$A$1:$ZZ$1, 0))</f>
        <v/>
      </c>
      <c r="B1260">
        <f>INDEX(resultados!$A$2:$ZZ$1389, 1254, MATCH($B$2, resultados!$A$1:$ZZ$1, 0))</f>
        <v/>
      </c>
      <c r="C1260">
        <f>INDEX(resultados!$A$2:$ZZ$1389, 1254, MATCH($B$3, resultados!$A$1:$ZZ$1, 0))</f>
        <v/>
      </c>
    </row>
    <row r="1261">
      <c r="A1261">
        <f>INDEX(resultados!$A$2:$ZZ$1389, 1255, MATCH($B$1, resultados!$A$1:$ZZ$1, 0))</f>
        <v/>
      </c>
      <c r="B1261">
        <f>INDEX(resultados!$A$2:$ZZ$1389, 1255, MATCH($B$2, resultados!$A$1:$ZZ$1, 0))</f>
        <v/>
      </c>
      <c r="C1261">
        <f>INDEX(resultados!$A$2:$ZZ$1389, 1255, MATCH($B$3, resultados!$A$1:$ZZ$1, 0))</f>
        <v/>
      </c>
    </row>
    <row r="1262">
      <c r="A1262">
        <f>INDEX(resultados!$A$2:$ZZ$1389, 1256, MATCH($B$1, resultados!$A$1:$ZZ$1, 0))</f>
        <v/>
      </c>
      <c r="B1262">
        <f>INDEX(resultados!$A$2:$ZZ$1389, 1256, MATCH($B$2, resultados!$A$1:$ZZ$1, 0))</f>
        <v/>
      </c>
      <c r="C1262">
        <f>INDEX(resultados!$A$2:$ZZ$1389, 1256, MATCH($B$3, resultados!$A$1:$ZZ$1, 0))</f>
        <v/>
      </c>
    </row>
    <row r="1263">
      <c r="A1263">
        <f>INDEX(resultados!$A$2:$ZZ$1389, 1257, MATCH($B$1, resultados!$A$1:$ZZ$1, 0))</f>
        <v/>
      </c>
      <c r="B1263">
        <f>INDEX(resultados!$A$2:$ZZ$1389, 1257, MATCH($B$2, resultados!$A$1:$ZZ$1, 0))</f>
        <v/>
      </c>
      <c r="C1263">
        <f>INDEX(resultados!$A$2:$ZZ$1389, 1257, MATCH($B$3, resultados!$A$1:$ZZ$1, 0))</f>
        <v/>
      </c>
    </row>
    <row r="1264">
      <c r="A1264">
        <f>INDEX(resultados!$A$2:$ZZ$1389, 1258, MATCH($B$1, resultados!$A$1:$ZZ$1, 0))</f>
        <v/>
      </c>
      <c r="B1264">
        <f>INDEX(resultados!$A$2:$ZZ$1389, 1258, MATCH($B$2, resultados!$A$1:$ZZ$1, 0))</f>
        <v/>
      </c>
      <c r="C1264">
        <f>INDEX(resultados!$A$2:$ZZ$1389, 1258, MATCH($B$3, resultados!$A$1:$ZZ$1, 0))</f>
        <v/>
      </c>
    </row>
    <row r="1265">
      <c r="A1265">
        <f>INDEX(resultados!$A$2:$ZZ$1389, 1259, MATCH($B$1, resultados!$A$1:$ZZ$1, 0))</f>
        <v/>
      </c>
      <c r="B1265">
        <f>INDEX(resultados!$A$2:$ZZ$1389, 1259, MATCH($B$2, resultados!$A$1:$ZZ$1, 0))</f>
        <v/>
      </c>
      <c r="C1265">
        <f>INDEX(resultados!$A$2:$ZZ$1389, 1259, MATCH($B$3, resultados!$A$1:$ZZ$1, 0))</f>
        <v/>
      </c>
    </row>
    <row r="1266">
      <c r="A1266">
        <f>INDEX(resultados!$A$2:$ZZ$1389, 1260, MATCH($B$1, resultados!$A$1:$ZZ$1, 0))</f>
        <v/>
      </c>
      <c r="B1266">
        <f>INDEX(resultados!$A$2:$ZZ$1389, 1260, MATCH($B$2, resultados!$A$1:$ZZ$1, 0))</f>
        <v/>
      </c>
      <c r="C1266">
        <f>INDEX(resultados!$A$2:$ZZ$1389, 1260, MATCH($B$3, resultados!$A$1:$ZZ$1, 0))</f>
        <v/>
      </c>
    </row>
    <row r="1267">
      <c r="A1267">
        <f>INDEX(resultados!$A$2:$ZZ$1389, 1261, MATCH($B$1, resultados!$A$1:$ZZ$1, 0))</f>
        <v/>
      </c>
      <c r="B1267">
        <f>INDEX(resultados!$A$2:$ZZ$1389, 1261, MATCH($B$2, resultados!$A$1:$ZZ$1, 0))</f>
        <v/>
      </c>
      <c r="C1267">
        <f>INDEX(resultados!$A$2:$ZZ$1389, 1261, MATCH($B$3, resultados!$A$1:$ZZ$1, 0))</f>
        <v/>
      </c>
    </row>
    <row r="1268">
      <c r="A1268">
        <f>INDEX(resultados!$A$2:$ZZ$1389, 1262, MATCH($B$1, resultados!$A$1:$ZZ$1, 0))</f>
        <v/>
      </c>
      <c r="B1268">
        <f>INDEX(resultados!$A$2:$ZZ$1389, 1262, MATCH($B$2, resultados!$A$1:$ZZ$1, 0))</f>
        <v/>
      </c>
      <c r="C1268">
        <f>INDEX(resultados!$A$2:$ZZ$1389, 1262, MATCH($B$3, resultados!$A$1:$ZZ$1, 0))</f>
        <v/>
      </c>
    </row>
    <row r="1269">
      <c r="A1269">
        <f>INDEX(resultados!$A$2:$ZZ$1389, 1263, MATCH($B$1, resultados!$A$1:$ZZ$1, 0))</f>
        <v/>
      </c>
      <c r="B1269">
        <f>INDEX(resultados!$A$2:$ZZ$1389, 1263, MATCH($B$2, resultados!$A$1:$ZZ$1, 0))</f>
        <v/>
      </c>
      <c r="C1269">
        <f>INDEX(resultados!$A$2:$ZZ$1389, 1263, MATCH($B$3, resultados!$A$1:$ZZ$1, 0))</f>
        <v/>
      </c>
    </row>
    <row r="1270">
      <c r="A1270">
        <f>INDEX(resultados!$A$2:$ZZ$1389, 1264, MATCH($B$1, resultados!$A$1:$ZZ$1, 0))</f>
        <v/>
      </c>
      <c r="B1270">
        <f>INDEX(resultados!$A$2:$ZZ$1389, 1264, MATCH($B$2, resultados!$A$1:$ZZ$1, 0))</f>
        <v/>
      </c>
      <c r="C1270">
        <f>INDEX(resultados!$A$2:$ZZ$1389, 1264, MATCH($B$3, resultados!$A$1:$ZZ$1, 0))</f>
        <v/>
      </c>
    </row>
    <row r="1271">
      <c r="A1271">
        <f>INDEX(resultados!$A$2:$ZZ$1389, 1265, MATCH($B$1, resultados!$A$1:$ZZ$1, 0))</f>
        <v/>
      </c>
      <c r="B1271">
        <f>INDEX(resultados!$A$2:$ZZ$1389, 1265, MATCH($B$2, resultados!$A$1:$ZZ$1, 0))</f>
        <v/>
      </c>
      <c r="C1271">
        <f>INDEX(resultados!$A$2:$ZZ$1389, 1265, MATCH($B$3, resultados!$A$1:$ZZ$1, 0))</f>
        <v/>
      </c>
    </row>
    <row r="1272">
      <c r="A1272">
        <f>INDEX(resultados!$A$2:$ZZ$1389, 1266, MATCH($B$1, resultados!$A$1:$ZZ$1, 0))</f>
        <v/>
      </c>
      <c r="B1272">
        <f>INDEX(resultados!$A$2:$ZZ$1389, 1266, MATCH($B$2, resultados!$A$1:$ZZ$1, 0))</f>
        <v/>
      </c>
      <c r="C1272">
        <f>INDEX(resultados!$A$2:$ZZ$1389, 1266, MATCH($B$3, resultados!$A$1:$ZZ$1, 0))</f>
        <v/>
      </c>
    </row>
    <row r="1273">
      <c r="A1273">
        <f>INDEX(resultados!$A$2:$ZZ$1389, 1267, MATCH($B$1, resultados!$A$1:$ZZ$1, 0))</f>
        <v/>
      </c>
      <c r="B1273">
        <f>INDEX(resultados!$A$2:$ZZ$1389, 1267, MATCH($B$2, resultados!$A$1:$ZZ$1, 0))</f>
        <v/>
      </c>
      <c r="C1273">
        <f>INDEX(resultados!$A$2:$ZZ$1389, 1267, MATCH($B$3, resultados!$A$1:$ZZ$1, 0))</f>
        <v/>
      </c>
    </row>
    <row r="1274">
      <c r="A1274">
        <f>INDEX(resultados!$A$2:$ZZ$1389, 1268, MATCH($B$1, resultados!$A$1:$ZZ$1, 0))</f>
        <v/>
      </c>
      <c r="B1274">
        <f>INDEX(resultados!$A$2:$ZZ$1389, 1268, MATCH($B$2, resultados!$A$1:$ZZ$1, 0))</f>
        <v/>
      </c>
      <c r="C1274">
        <f>INDEX(resultados!$A$2:$ZZ$1389, 1268, MATCH($B$3, resultados!$A$1:$ZZ$1, 0))</f>
        <v/>
      </c>
    </row>
    <row r="1275">
      <c r="A1275">
        <f>INDEX(resultados!$A$2:$ZZ$1389, 1269, MATCH($B$1, resultados!$A$1:$ZZ$1, 0))</f>
        <v/>
      </c>
      <c r="B1275">
        <f>INDEX(resultados!$A$2:$ZZ$1389, 1269, MATCH($B$2, resultados!$A$1:$ZZ$1, 0))</f>
        <v/>
      </c>
      <c r="C1275">
        <f>INDEX(resultados!$A$2:$ZZ$1389, 1269, MATCH($B$3, resultados!$A$1:$ZZ$1, 0))</f>
        <v/>
      </c>
    </row>
    <row r="1276">
      <c r="A1276">
        <f>INDEX(resultados!$A$2:$ZZ$1389, 1270, MATCH($B$1, resultados!$A$1:$ZZ$1, 0))</f>
        <v/>
      </c>
      <c r="B1276">
        <f>INDEX(resultados!$A$2:$ZZ$1389, 1270, MATCH($B$2, resultados!$A$1:$ZZ$1, 0))</f>
        <v/>
      </c>
      <c r="C1276">
        <f>INDEX(resultados!$A$2:$ZZ$1389, 1270, MATCH($B$3, resultados!$A$1:$ZZ$1, 0))</f>
        <v/>
      </c>
    </row>
    <row r="1277">
      <c r="A1277">
        <f>INDEX(resultados!$A$2:$ZZ$1389, 1271, MATCH($B$1, resultados!$A$1:$ZZ$1, 0))</f>
        <v/>
      </c>
      <c r="B1277">
        <f>INDEX(resultados!$A$2:$ZZ$1389, 1271, MATCH($B$2, resultados!$A$1:$ZZ$1, 0))</f>
        <v/>
      </c>
      <c r="C1277">
        <f>INDEX(resultados!$A$2:$ZZ$1389, 1271, MATCH($B$3, resultados!$A$1:$ZZ$1, 0))</f>
        <v/>
      </c>
    </row>
    <row r="1278">
      <c r="A1278">
        <f>INDEX(resultados!$A$2:$ZZ$1389, 1272, MATCH($B$1, resultados!$A$1:$ZZ$1, 0))</f>
        <v/>
      </c>
      <c r="B1278">
        <f>INDEX(resultados!$A$2:$ZZ$1389, 1272, MATCH($B$2, resultados!$A$1:$ZZ$1, 0))</f>
        <v/>
      </c>
      <c r="C1278">
        <f>INDEX(resultados!$A$2:$ZZ$1389, 1272, MATCH($B$3, resultados!$A$1:$ZZ$1, 0))</f>
        <v/>
      </c>
    </row>
    <row r="1279">
      <c r="A1279">
        <f>INDEX(resultados!$A$2:$ZZ$1389, 1273, MATCH($B$1, resultados!$A$1:$ZZ$1, 0))</f>
        <v/>
      </c>
      <c r="B1279">
        <f>INDEX(resultados!$A$2:$ZZ$1389, 1273, MATCH($B$2, resultados!$A$1:$ZZ$1, 0))</f>
        <v/>
      </c>
      <c r="C1279">
        <f>INDEX(resultados!$A$2:$ZZ$1389, 1273, MATCH($B$3, resultados!$A$1:$ZZ$1, 0))</f>
        <v/>
      </c>
    </row>
    <row r="1280">
      <c r="A1280">
        <f>INDEX(resultados!$A$2:$ZZ$1389, 1274, MATCH($B$1, resultados!$A$1:$ZZ$1, 0))</f>
        <v/>
      </c>
      <c r="B1280">
        <f>INDEX(resultados!$A$2:$ZZ$1389, 1274, MATCH($B$2, resultados!$A$1:$ZZ$1, 0))</f>
        <v/>
      </c>
      <c r="C1280">
        <f>INDEX(resultados!$A$2:$ZZ$1389, 1274, MATCH($B$3, resultados!$A$1:$ZZ$1, 0))</f>
        <v/>
      </c>
    </row>
    <row r="1281">
      <c r="A1281">
        <f>INDEX(resultados!$A$2:$ZZ$1389, 1275, MATCH($B$1, resultados!$A$1:$ZZ$1, 0))</f>
        <v/>
      </c>
      <c r="B1281">
        <f>INDEX(resultados!$A$2:$ZZ$1389, 1275, MATCH($B$2, resultados!$A$1:$ZZ$1, 0))</f>
        <v/>
      </c>
      <c r="C1281">
        <f>INDEX(resultados!$A$2:$ZZ$1389, 1275, MATCH($B$3, resultados!$A$1:$ZZ$1, 0))</f>
        <v/>
      </c>
    </row>
    <row r="1282">
      <c r="A1282">
        <f>INDEX(resultados!$A$2:$ZZ$1389, 1276, MATCH($B$1, resultados!$A$1:$ZZ$1, 0))</f>
        <v/>
      </c>
      <c r="B1282">
        <f>INDEX(resultados!$A$2:$ZZ$1389, 1276, MATCH($B$2, resultados!$A$1:$ZZ$1, 0))</f>
        <v/>
      </c>
      <c r="C1282">
        <f>INDEX(resultados!$A$2:$ZZ$1389, 1276, MATCH($B$3, resultados!$A$1:$ZZ$1, 0))</f>
        <v/>
      </c>
    </row>
    <row r="1283">
      <c r="A1283">
        <f>INDEX(resultados!$A$2:$ZZ$1389, 1277, MATCH($B$1, resultados!$A$1:$ZZ$1, 0))</f>
        <v/>
      </c>
      <c r="B1283">
        <f>INDEX(resultados!$A$2:$ZZ$1389, 1277, MATCH($B$2, resultados!$A$1:$ZZ$1, 0))</f>
        <v/>
      </c>
      <c r="C1283">
        <f>INDEX(resultados!$A$2:$ZZ$1389, 1277, MATCH($B$3, resultados!$A$1:$ZZ$1, 0))</f>
        <v/>
      </c>
    </row>
    <row r="1284">
      <c r="A1284">
        <f>INDEX(resultados!$A$2:$ZZ$1389, 1278, MATCH($B$1, resultados!$A$1:$ZZ$1, 0))</f>
        <v/>
      </c>
      <c r="B1284">
        <f>INDEX(resultados!$A$2:$ZZ$1389, 1278, MATCH($B$2, resultados!$A$1:$ZZ$1, 0))</f>
        <v/>
      </c>
      <c r="C1284">
        <f>INDEX(resultados!$A$2:$ZZ$1389, 1278, MATCH($B$3, resultados!$A$1:$ZZ$1, 0))</f>
        <v/>
      </c>
    </row>
    <row r="1285">
      <c r="A1285">
        <f>INDEX(resultados!$A$2:$ZZ$1389, 1279, MATCH($B$1, resultados!$A$1:$ZZ$1, 0))</f>
        <v/>
      </c>
      <c r="B1285">
        <f>INDEX(resultados!$A$2:$ZZ$1389, 1279, MATCH($B$2, resultados!$A$1:$ZZ$1, 0))</f>
        <v/>
      </c>
      <c r="C1285">
        <f>INDEX(resultados!$A$2:$ZZ$1389, 1279, MATCH($B$3, resultados!$A$1:$ZZ$1, 0))</f>
        <v/>
      </c>
    </row>
    <row r="1286">
      <c r="A1286">
        <f>INDEX(resultados!$A$2:$ZZ$1389, 1280, MATCH($B$1, resultados!$A$1:$ZZ$1, 0))</f>
        <v/>
      </c>
      <c r="B1286">
        <f>INDEX(resultados!$A$2:$ZZ$1389, 1280, MATCH($B$2, resultados!$A$1:$ZZ$1, 0))</f>
        <v/>
      </c>
      <c r="C1286">
        <f>INDEX(resultados!$A$2:$ZZ$1389, 1280, MATCH($B$3, resultados!$A$1:$ZZ$1, 0))</f>
        <v/>
      </c>
    </row>
    <row r="1287">
      <c r="A1287">
        <f>INDEX(resultados!$A$2:$ZZ$1389, 1281, MATCH($B$1, resultados!$A$1:$ZZ$1, 0))</f>
        <v/>
      </c>
      <c r="B1287">
        <f>INDEX(resultados!$A$2:$ZZ$1389, 1281, MATCH($B$2, resultados!$A$1:$ZZ$1, 0))</f>
        <v/>
      </c>
      <c r="C1287">
        <f>INDEX(resultados!$A$2:$ZZ$1389, 1281, MATCH($B$3, resultados!$A$1:$ZZ$1, 0))</f>
        <v/>
      </c>
    </row>
    <row r="1288">
      <c r="A1288">
        <f>INDEX(resultados!$A$2:$ZZ$1389, 1282, MATCH($B$1, resultados!$A$1:$ZZ$1, 0))</f>
        <v/>
      </c>
      <c r="B1288">
        <f>INDEX(resultados!$A$2:$ZZ$1389, 1282, MATCH($B$2, resultados!$A$1:$ZZ$1, 0))</f>
        <v/>
      </c>
      <c r="C1288">
        <f>INDEX(resultados!$A$2:$ZZ$1389, 1282, MATCH($B$3, resultados!$A$1:$ZZ$1, 0))</f>
        <v/>
      </c>
    </row>
    <row r="1289">
      <c r="A1289">
        <f>INDEX(resultados!$A$2:$ZZ$1389, 1283, MATCH($B$1, resultados!$A$1:$ZZ$1, 0))</f>
        <v/>
      </c>
      <c r="B1289">
        <f>INDEX(resultados!$A$2:$ZZ$1389, 1283, MATCH($B$2, resultados!$A$1:$ZZ$1, 0))</f>
        <v/>
      </c>
      <c r="C1289">
        <f>INDEX(resultados!$A$2:$ZZ$1389, 1283, MATCH($B$3, resultados!$A$1:$ZZ$1, 0))</f>
        <v/>
      </c>
    </row>
    <row r="1290">
      <c r="A1290">
        <f>INDEX(resultados!$A$2:$ZZ$1389, 1284, MATCH($B$1, resultados!$A$1:$ZZ$1, 0))</f>
        <v/>
      </c>
      <c r="B1290">
        <f>INDEX(resultados!$A$2:$ZZ$1389, 1284, MATCH($B$2, resultados!$A$1:$ZZ$1, 0))</f>
        <v/>
      </c>
      <c r="C1290">
        <f>INDEX(resultados!$A$2:$ZZ$1389, 1284, MATCH($B$3, resultados!$A$1:$ZZ$1, 0))</f>
        <v/>
      </c>
    </row>
    <row r="1291">
      <c r="A1291">
        <f>INDEX(resultados!$A$2:$ZZ$1389, 1285, MATCH($B$1, resultados!$A$1:$ZZ$1, 0))</f>
        <v/>
      </c>
      <c r="B1291">
        <f>INDEX(resultados!$A$2:$ZZ$1389, 1285, MATCH($B$2, resultados!$A$1:$ZZ$1, 0))</f>
        <v/>
      </c>
      <c r="C1291">
        <f>INDEX(resultados!$A$2:$ZZ$1389, 1285, MATCH($B$3, resultados!$A$1:$ZZ$1, 0))</f>
        <v/>
      </c>
    </row>
    <row r="1292">
      <c r="A1292">
        <f>INDEX(resultados!$A$2:$ZZ$1389, 1286, MATCH($B$1, resultados!$A$1:$ZZ$1, 0))</f>
        <v/>
      </c>
      <c r="B1292">
        <f>INDEX(resultados!$A$2:$ZZ$1389, 1286, MATCH($B$2, resultados!$A$1:$ZZ$1, 0))</f>
        <v/>
      </c>
      <c r="C1292">
        <f>INDEX(resultados!$A$2:$ZZ$1389, 1286, MATCH($B$3, resultados!$A$1:$ZZ$1, 0))</f>
        <v/>
      </c>
    </row>
    <row r="1293">
      <c r="A1293">
        <f>INDEX(resultados!$A$2:$ZZ$1389, 1287, MATCH($B$1, resultados!$A$1:$ZZ$1, 0))</f>
        <v/>
      </c>
      <c r="B1293">
        <f>INDEX(resultados!$A$2:$ZZ$1389, 1287, MATCH($B$2, resultados!$A$1:$ZZ$1, 0))</f>
        <v/>
      </c>
      <c r="C1293">
        <f>INDEX(resultados!$A$2:$ZZ$1389, 1287, MATCH($B$3, resultados!$A$1:$ZZ$1, 0))</f>
        <v/>
      </c>
    </row>
    <row r="1294">
      <c r="A1294">
        <f>INDEX(resultados!$A$2:$ZZ$1389, 1288, MATCH($B$1, resultados!$A$1:$ZZ$1, 0))</f>
        <v/>
      </c>
      <c r="B1294">
        <f>INDEX(resultados!$A$2:$ZZ$1389, 1288, MATCH($B$2, resultados!$A$1:$ZZ$1, 0))</f>
        <v/>
      </c>
      <c r="C1294">
        <f>INDEX(resultados!$A$2:$ZZ$1389, 1288, MATCH($B$3, resultados!$A$1:$ZZ$1, 0))</f>
        <v/>
      </c>
    </row>
    <row r="1295">
      <c r="A1295">
        <f>INDEX(resultados!$A$2:$ZZ$1389, 1289, MATCH($B$1, resultados!$A$1:$ZZ$1, 0))</f>
        <v/>
      </c>
      <c r="B1295">
        <f>INDEX(resultados!$A$2:$ZZ$1389, 1289, MATCH($B$2, resultados!$A$1:$ZZ$1, 0))</f>
        <v/>
      </c>
      <c r="C1295">
        <f>INDEX(resultados!$A$2:$ZZ$1389, 1289, MATCH($B$3, resultados!$A$1:$ZZ$1, 0))</f>
        <v/>
      </c>
    </row>
    <row r="1296">
      <c r="A1296">
        <f>INDEX(resultados!$A$2:$ZZ$1389, 1290, MATCH($B$1, resultados!$A$1:$ZZ$1, 0))</f>
        <v/>
      </c>
      <c r="B1296">
        <f>INDEX(resultados!$A$2:$ZZ$1389, 1290, MATCH($B$2, resultados!$A$1:$ZZ$1, 0))</f>
        <v/>
      </c>
      <c r="C1296">
        <f>INDEX(resultados!$A$2:$ZZ$1389, 1290, MATCH($B$3, resultados!$A$1:$ZZ$1, 0))</f>
        <v/>
      </c>
    </row>
    <row r="1297">
      <c r="A1297">
        <f>INDEX(resultados!$A$2:$ZZ$1389, 1291, MATCH($B$1, resultados!$A$1:$ZZ$1, 0))</f>
        <v/>
      </c>
      <c r="B1297">
        <f>INDEX(resultados!$A$2:$ZZ$1389, 1291, MATCH($B$2, resultados!$A$1:$ZZ$1, 0))</f>
        <v/>
      </c>
      <c r="C1297">
        <f>INDEX(resultados!$A$2:$ZZ$1389, 1291, MATCH($B$3, resultados!$A$1:$ZZ$1, 0))</f>
        <v/>
      </c>
    </row>
    <row r="1298">
      <c r="A1298">
        <f>INDEX(resultados!$A$2:$ZZ$1389, 1292, MATCH($B$1, resultados!$A$1:$ZZ$1, 0))</f>
        <v/>
      </c>
      <c r="B1298">
        <f>INDEX(resultados!$A$2:$ZZ$1389, 1292, MATCH($B$2, resultados!$A$1:$ZZ$1, 0))</f>
        <v/>
      </c>
      <c r="C1298">
        <f>INDEX(resultados!$A$2:$ZZ$1389, 1292, MATCH($B$3, resultados!$A$1:$ZZ$1, 0))</f>
        <v/>
      </c>
    </row>
    <row r="1299">
      <c r="A1299">
        <f>INDEX(resultados!$A$2:$ZZ$1389, 1293, MATCH($B$1, resultados!$A$1:$ZZ$1, 0))</f>
        <v/>
      </c>
      <c r="B1299">
        <f>INDEX(resultados!$A$2:$ZZ$1389, 1293, MATCH($B$2, resultados!$A$1:$ZZ$1, 0))</f>
        <v/>
      </c>
      <c r="C1299">
        <f>INDEX(resultados!$A$2:$ZZ$1389, 1293, MATCH($B$3, resultados!$A$1:$ZZ$1, 0))</f>
        <v/>
      </c>
    </row>
    <row r="1300">
      <c r="A1300">
        <f>INDEX(resultados!$A$2:$ZZ$1389, 1294, MATCH($B$1, resultados!$A$1:$ZZ$1, 0))</f>
        <v/>
      </c>
      <c r="B1300">
        <f>INDEX(resultados!$A$2:$ZZ$1389, 1294, MATCH($B$2, resultados!$A$1:$ZZ$1, 0))</f>
        <v/>
      </c>
      <c r="C1300">
        <f>INDEX(resultados!$A$2:$ZZ$1389, 1294, MATCH($B$3, resultados!$A$1:$ZZ$1, 0))</f>
        <v/>
      </c>
    </row>
    <row r="1301">
      <c r="A1301">
        <f>INDEX(resultados!$A$2:$ZZ$1389, 1295, MATCH($B$1, resultados!$A$1:$ZZ$1, 0))</f>
        <v/>
      </c>
      <c r="B1301">
        <f>INDEX(resultados!$A$2:$ZZ$1389, 1295, MATCH($B$2, resultados!$A$1:$ZZ$1, 0))</f>
        <v/>
      </c>
      <c r="C1301">
        <f>INDEX(resultados!$A$2:$ZZ$1389, 1295, MATCH($B$3, resultados!$A$1:$ZZ$1, 0))</f>
        <v/>
      </c>
    </row>
    <row r="1302">
      <c r="A1302">
        <f>INDEX(resultados!$A$2:$ZZ$1389, 1296, MATCH($B$1, resultados!$A$1:$ZZ$1, 0))</f>
        <v/>
      </c>
      <c r="B1302">
        <f>INDEX(resultados!$A$2:$ZZ$1389, 1296, MATCH($B$2, resultados!$A$1:$ZZ$1, 0))</f>
        <v/>
      </c>
      <c r="C1302">
        <f>INDEX(resultados!$A$2:$ZZ$1389, 1296, MATCH($B$3, resultados!$A$1:$ZZ$1, 0))</f>
        <v/>
      </c>
    </row>
    <row r="1303">
      <c r="A1303">
        <f>INDEX(resultados!$A$2:$ZZ$1389, 1297, MATCH($B$1, resultados!$A$1:$ZZ$1, 0))</f>
        <v/>
      </c>
      <c r="B1303">
        <f>INDEX(resultados!$A$2:$ZZ$1389, 1297, MATCH($B$2, resultados!$A$1:$ZZ$1, 0))</f>
        <v/>
      </c>
      <c r="C1303">
        <f>INDEX(resultados!$A$2:$ZZ$1389, 1297, MATCH($B$3, resultados!$A$1:$ZZ$1, 0))</f>
        <v/>
      </c>
    </row>
    <row r="1304">
      <c r="A1304">
        <f>INDEX(resultados!$A$2:$ZZ$1389, 1298, MATCH($B$1, resultados!$A$1:$ZZ$1, 0))</f>
        <v/>
      </c>
      <c r="B1304">
        <f>INDEX(resultados!$A$2:$ZZ$1389, 1298, MATCH($B$2, resultados!$A$1:$ZZ$1, 0))</f>
        <v/>
      </c>
      <c r="C1304">
        <f>INDEX(resultados!$A$2:$ZZ$1389, 1298, MATCH($B$3, resultados!$A$1:$ZZ$1, 0))</f>
        <v/>
      </c>
    </row>
    <row r="1305">
      <c r="A1305">
        <f>INDEX(resultados!$A$2:$ZZ$1389, 1299, MATCH($B$1, resultados!$A$1:$ZZ$1, 0))</f>
        <v/>
      </c>
      <c r="B1305">
        <f>INDEX(resultados!$A$2:$ZZ$1389, 1299, MATCH($B$2, resultados!$A$1:$ZZ$1, 0))</f>
        <v/>
      </c>
      <c r="C1305">
        <f>INDEX(resultados!$A$2:$ZZ$1389, 1299, MATCH($B$3, resultados!$A$1:$ZZ$1, 0))</f>
        <v/>
      </c>
    </row>
    <row r="1306">
      <c r="A1306">
        <f>INDEX(resultados!$A$2:$ZZ$1389, 1300, MATCH($B$1, resultados!$A$1:$ZZ$1, 0))</f>
        <v/>
      </c>
      <c r="B1306">
        <f>INDEX(resultados!$A$2:$ZZ$1389, 1300, MATCH($B$2, resultados!$A$1:$ZZ$1, 0))</f>
        <v/>
      </c>
      <c r="C1306">
        <f>INDEX(resultados!$A$2:$ZZ$1389, 1300, MATCH($B$3, resultados!$A$1:$ZZ$1, 0))</f>
        <v/>
      </c>
    </row>
    <row r="1307">
      <c r="A1307">
        <f>INDEX(resultados!$A$2:$ZZ$1389, 1301, MATCH($B$1, resultados!$A$1:$ZZ$1, 0))</f>
        <v/>
      </c>
      <c r="B1307">
        <f>INDEX(resultados!$A$2:$ZZ$1389, 1301, MATCH($B$2, resultados!$A$1:$ZZ$1, 0))</f>
        <v/>
      </c>
      <c r="C1307">
        <f>INDEX(resultados!$A$2:$ZZ$1389, 1301, MATCH($B$3, resultados!$A$1:$ZZ$1, 0))</f>
        <v/>
      </c>
    </row>
    <row r="1308">
      <c r="A1308">
        <f>INDEX(resultados!$A$2:$ZZ$1389, 1302, MATCH($B$1, resultados!$A$1:$ZZ$1, 0))</f>
        <v/>
      </c>
      <c r="B1308">
        <f>INDEX(resultados!$A$2:$ZZ$1389, 1302, MATCH($B$2, resultados!$A$1:$ZZ$1, 0))</f>
        <v/>
      </c>
      <c r="C1308">
        <f>INDEX(resultados!$A$2:$ZZ$1389, 1302, MATCH($B$3, resultados!$A$1:$ZZ$1, 0))</f>
        <v/>
      </c>
    </row>
    <row r="1309">
      <c r="A1309">
        <f>INDEX(resultados!$A$2:$ZZ$1389, 1303, MATCH($B$1, resultados!$A$1:$ZZ$1, 0))</f>
        <v/>
      </c>
      <c r="B1309">
        <f>INDEX(resultados!$A$2:$ZZ$1389, 1303, MATCH($B$2, resultados!$A$1:$ZZ$1, 0))</f>
        <v/>
      </c>
      <c r="C1309">
        <f>INDEX(resultados!$A$2:$ZZ$1389, 1303, MATCH($B$3, resultados!$A$1:$ZZ$1, 0))</f>
        <v/>
      </c>
    </row>
    <row r="1310">
      <c r="A1310">
        <f>INDEX(resultados!$A$2:$ZZ$1389, 1304, MATCH($B$1, resultados!$A$1:$ZZ$1, 0))</f>
        <v/>
      </c>
      <c r="B1310">
        <f>INDEX(resultados!$A$2:$ZZ$1389, 1304, MATCH($B$2, resultados!$A$1:$ZZ$1, 0))</f>
        <v/>
      </c>
      <c r="C1310">
        <f>INDEX(resultados!$A$2:$ZZ$1389, 1304, MATCH($B$3, resultados!$A$1:$ZZ$1, 0))</f>
        <v/>
      </c>
    </row>
    <row r="1311">
      <c r="A1311">
        <f>INDEX(resultados!$A$2:$ZZ$1389, 1305, MATCH($B$1, resultados!$A$1:$ZZ$1, 0))</f>
        <v/>
      </c>
      <c r="B1311">
        <f>INDEX(resultados!$A$2:$ZZ$1389, 1305, MATCH($B$2, resultados!$A$1:$ZZ$1, 0))</f>
        <v/>
      </c>
      <c r="C1311">
        <f>INDEX(resultados!$A$2:$ZZ$1389, 1305, MATCH($B$3, resultados!$A$1:$ZZ$1, 0))</f>
        <v/>
      </c>
    </row>
    <row r="1312">
      <c r="A1312">
        <f>INDEX(resultados!$A$2:$ZZ$1389, 1306, MATCH($B$1, resultados!$A$1:$ZZ$1, 0))</f>
        <v/>
      </c>
      <c r="B1312">
        <f>INDEX(resultados!$A$2:$ZZ$1389, 1306, MATCH($B$2, resultados!$A$1:$ZZ$1, 0))</f>
        <v/>
      </c>
      <c r="C1312">
        <f>INDEX(resultados!$A$2:$ZZ$1389, 1306, MATCH($B$3, resultados!$A$1:$ZZ$1, 0))</f>
        <v/>
      </c>
    </row>
    <row r="1313">
      <c r="A1313">
        <f>INDEX(resultados!$A$2:$ZZ$1389, 1307, MATCH($B$1, resultados!$A$1:$ZZ$1, 0))</f>
        <v/>
      </c>
      <c r="B1313">
        <f>INDEX(resultados!$A$2:$ZZ$1389, 1307, MATCH($B$2, resultados!$A$1:$ZZ$1, 0))</f>
        <v/>
      </c>
      <c r="C1313">
        <f>INDEX(resultados!$A$2:$ZZ$1389, 1307, MATCH($B$3, resultados!$A$1:$ZZ$1, 0))</f>
        <v/>
      </c>
    </row>
    <row r="1314">
      <c r="A1314">
        <f>INDEX(resultados!$A$2:$ZZ$1389, 1308, MATCH($B$1, resultados!$A$1:$ZZ$1, 0))</f>
        <v/>
      </c>
      <c r="B1314">
        <f>INDEX(resultados!$A$2:$ZZ$1389, 1308, MATCH($B$2, resultados!$A$1:$ZZ$1, 0))</f>
        <v/>
      </c>
      <c r="C1314">
        <f>INDEX(resultados!$A$2:$ZZ$1389, 1308, MATCH($B$3, resultados!$A$1:$ZZ$1, 0))</f>
        <v/>
      </c>
    </row>
    <row r="1315">
      <c r="A1315">
        <f>INDEX(resultados!$A$2:$ZZ$1389, 1309, MATCH($B$1, resultados!$A$1:$ZZ$1, 0))</f>
        <v/>
      </c>
      <c r="B1315">
        <f>INDEX(resultados!$A$2:$ZZ$1389, 1309, MATCH($B$2, resultados!$A$1:$ZZ$1, 0))</f>
        <v/>
      </c>
      <c r="C1315">
        <f>INDEX(resultados!$A$2:$ZZ$1389, 1309, MATCH($B$3, resultados!$A$1:$ZZ$1, 0))</f>
        <v/>
      </c>
    </row>
    <row r="1316">
      <c r="A1316">
        <f>INDEX(resultados!$A$2:$ZZ$1389, 1310, MATCH($B$1, resultados!$A$1:$ZZ$1, 0))</f>
        <v/>
      </c>
      <c r="B1316">
        <f>INDEX(resultados!$A$2:$ZZ$1389, 1310, MATCH($B$2, resultados!$A$1:$ZZ$1, 0))</f>
        <v/>
      </c>
      <c r="C1316">
        <f>INDEX(resultados!$A$2:$ZZ$1389, 1310, MATCH($B$3, resultados!$A$1:$ZZ$1, 0))</f>
        <v/>
      </c>
    </row>
    <row r="1317">
      <c r="A1317">
        <f>INDEX(resultados!$A$2:$ZZ$1389, 1311, MATCH($B$1, resultados!$A$1:$ZZ$1, 0))</f>
        <v/>
      </c>
      <c r="B1317">
        <f>INDEX(resultados!$A$2:$ZZ$1389, 1311, MATCH($B$2, resultados!$A$1:$ZZ$1, 0))</f>
        <v/>
      </c>
      <c r="C1317">
        <f>INDEX(resultados!$A$2:$ZZ$1389, 1311, MATCH($B$3, resultados!$A$1:$ZZ$1, 0))</f>
        <v/>
      </c>
    </row>
    <row r="1318">
      <c r="A1318">
        <f>INDEX(resultados!$A$2:$ZZ$1389, 1312, MATCH($B$1, resultados!$A$1:$ZZ$1, 0))</f>
        <v/>
      </c>
      <c r="B1318">
        <f>INDEX(resultados!$A$2:$ZZ$1389, 1312, MATCH($B$2, resultados!$A$1:$ZZ$1, 0))</f>
        <v/>
      </c>
      <c r="C1318">
        <f>INDEX(resultados!$A$2:$ZZ$1389, 1312, MATCH($B$3, resultados!$A$1:$ZZ$1, 0))</f>
        <v/>
      </c>
    </row>
    <row r="1319">
      <c r="A1319">
        <f>INDEX(resultados!$A$2:$ZZ$1389, 1313, MATCH($B$1, resultados!$A$1:$ZZ$1, 0))</f>
        <v/>
      </c>
      <c r="B1319">
        <f>INDEX(resultados!$A$2:$ZZ$1389, 1313, MATCH($B$2, resultados!$A$1:$ZZ$1, 0))</f>
        <v/>
      </c>
      <c r="C1319">
        <f>INDEX(resultados!$A$2:$ZZ$1389, 1313, MATCH($B$3, resultados!$A$1:$ZZ$1, 0))</f>
        <v/>
      </c>
    </row>
    <row r="1320">
      <c r="A1320">
        <f>INDEX(resultados!$A$2:$ZZ$1389, 1314, MATCH($B$1, resultados!$A$1:$ZZ$1, 0))</f>
        <v/>
      </c>
      <c r="B1320">
        <f>INDEX(resultados!$A$2:$ZZ$1389, 1314, MATCH($B$2, resultados!$A$1:$ZZ$1, 0))</f>
        <v/>
      </c>
      <c r="C1320">
        <f>INDEX(resultados!$A$2:$ZZ$1389, 1314, MATCH($B$3, resultados!$A$1:$ZZ$1, 0))</f>
        <v/>
      </c>
    </row>
    <row r="1321">
      <c r="A1321">
        <f>INDEX(resultados!$A$2:$ZZ$1389, 1315, MATCH($B$1, resultados!$A$1:$ZZ$1, 0))</f>
        <v/>
      </c>
      <c r="B1321">
        <f>INDEX(resultados!$A$2:$ZZ$1389, 1315, MATCH($B$2, resultados!$A$1:$ZZ$1, 0))</f>
        <v/>
      </c>
      <c r="C1321">
        <f>INDEX(resultados!$A$2:$ZZ$1389, 1315, MATCH($B$3, resultados!$A$1:$ZZ$1, 0))</f>
        <v/>
      </c>
    </row>
    <row r="1322">
      <c r="A1322">
        <f>INDEX(resultados!$A$2:$ZZ$1389, 1316, MATCH($B$1, resultados!$A$1:$ZZ$1, 0))</f>
        <v/>
      </c>
      <c r="B1322">
        <f>INDEX(resultados!$A$2:$ZZ$1389, 1316, MATCH($B$2, resultados!$A$1:$ZZ$1, 0))</f>
        <v/>
      </c>
      <c r="C1322">
        <f>INDEX(resultados!$A$2:$ZZ$1389, 1316, MATCH($B$3, resultados!$A$1:$ZZ$1, 0))</f>
        <v/>
      </c>
    </row>
    <row r="1323">
      <c r="A1323">
        <f>INDEX(resultados!$A$2:$ZZ$1389, 1317, MATCH($B$1, resultados!$A$1:$ZZ$1, 0))</f>
        <v/>
      </c>
      <c r="B1323">
        <f>INDEX(resultados!$A$2:$ZZ$1389, 1317, MATCH($B$2, resultados!$A$1:$ZZ$1, 0))</f>
        <v/>
      </c>
      <c r="C1323">
        <f>INDEX(resultados!$A$2:$ZZ$1389, 1317, MATCH($B$3, resultados!$A$1:$ZZ$1, 0))</f>
        <v/>
      </c>
    </row>
    <row r="1324">
      <c r="A1324">
        <f>INDEX(resultados!$A$2:$ZZ$1389, 1318, MATCH($B$1, resultados!$A$1:$ZZ$1, 0))</f>
        <v/>
      </c>
      <c r="B1324">
        <f>INDEX(resultados!$A$2:$ZZ$1389, 1318, MATCH($B$2, resultados!$A$1:$ZZ$1, 0))</f>
        <v/>
      </c>
      <c r="C1324">
        <f>INDEX(resultados!$A$2:$ZZ$1389, 1318, MATCH($B$3, resultados!$A$1:$ZZ$1, 0))</f>
        <v/>
      </c>
    </row>
    <row r="1325">
      <c r="A1325">
        <f>INDEX(resultados!$A$2:$ZZ$1389, 1319, MATCH($B$1, resultados!$A$1:$ZZ$1, 0))</f>
        <v/>
      </c>
      <c r="B1325">
        <f>INDEX(resultados!$A$2:$ZZ$1389, 1319, MATCH($B$2, resultados!$A$1:$ZZ$1, 0))</f>
        <v/>
      </c>
      <c r="C1325">
        <f>INDEX(resultados!$A$2:$ZZ$1389, 1319, MATCH($B$3, resultados!$A$1:$ZZ$1, 0))</f>
        <v/>
      </c>
    </row>
    <row r="1326">
      <c r="A1326">
        <f>INDEX(resultados!$A$2:$ZZ$1389, 1320, MATCH($B$1, resultados!$A$1:$ZZ$1, 0))</f>
        <v/>
      </c>
      <c r="B1326">
        <f>INDEX(resultados!$A$2:$ZZ$1389, 1320, MATCH($B$2, resultados!$A$1:$ZZ$1, 0))</f>
        <v/>
      </c>
      <c r="C1326">
        <f>INDEX(resultados!$A$2:$ZZ$1389, 1320, MATCH($B$3, resultados!$A$1:$ZZ$1, 0))</f>
        <v/>
      </c>
    </row>
    <row r="1327">
      <c r="A1327">
        <f>INDEX(resultados!$A$2:$ZZ$1389, 1321, MATCH($B$1, resultados!$A$1:$ZZ$1, 0))</f>
        <v/>
      </c>
      <c r="B1327">
        <f>INDEX(resultados!$A$2:$ZZ$1389, 1321, MATCH($B$2, resultados!$A$1:$ZZ$1, 0))</f>
        <v/>
      </c>
      <c r="C1327">
        <f>INDEX(resultados!$A$2:$ZZ$1389, 1321, MATCH($B$3, resultados!$A$1:$ZZ$1, 0))</f>
        <v/>
      </c>
    </row>
    <row r="1328">
      <c r="A1328">
        <f>INDEX(resultados!$A$2:$ZZ$1389, 1322, MATCH($B$1, resultados!$A$1:$ZZ$1, 0))</f>
        <v/>
      </c>
      <c r="B1328">
        <f>INDEX(resultados!$A$2:$ZZ$1389, 1322, MATCH($B$2, resultados!$A$1:$ZZ$1, 0))</f>
        <v/>
      </c>
      <c r="C1328">
        <f>INDEX(resultados!$A$2:$ZZ$1389, 1322, MATCH($B$3, resultados!$A$1:$ZZ$1, 0))</f>
        <v/>
      </c>
    </row>
    <row r="1329">
      <c r="A1329">
        <f>INDEX(resultados!$A$2:$ZZ$1389, 1323, MATCH($B$1, resultados!$A$1:$ZZ$1, 0))</f>
        <v/>
      </c>
      <c r="B1329">
        <f>INDEX(resultados!$A$2:$ZZ$1389, 1323, MATCH($B$2, resultados!$A$1:$ZZ$1, 0))</f>
        <v/>
      </c>
      <c r="C1329">
        <f>INDEX(resultados!$A$2:$ZZ$1389, 1323, MATCH($B$3, resultados!$A$1:$ZZ$1, 0))</f>
        <v/>
      </c>
    </row>
    <row r="1330">
      <c r="A1330">
        <f>INDEX(resultados!$A$2:$ZZ$1389, 1324, MATCH($B$1, resultados!$A$1:$ZZ$1, 0))</f>
        <v/>
      </c>
      <c r="B1330">
        <f>INDEX(resultados!$A$2:$ZZ$1389, 1324, MATCH($B$2, resultados!$A$1:$ZZ$1, 0))</f>
        <v/>
      </c>
      <c r="C1330">
        <f>INDEX(resultados!$A$2:$ZZ$1389, 1324, MATCH($B$3, resultados!$A$1:$ZZ$1, 0))</f>
        <v/>
      </c>
    </row>
    <row r="1331">
      <c r="A1331">
        <f>INDEX(resultados!$A$2:$ZZ$1389, 1325, MATCH($B$1, resultados!$A$1:$ZZ$1, 0))</f>
        <v/>
      </c>
      <c r="B1331">
        <f>INDEX(resultados!$A$2:$ZZ$1389, 1325, MATCH($B$2, resultados!$A$1:$ZZ$1, 0))</f>
        <v/>
      </c>
      <c r="C1331">
        <f>INDEX(resultados!$A$2:$ZZ$1389, 1325, MATCH($B$3, resultados!$A$1:$ZZ$1, 0))</f>
        <v/>
      </c>
    </row>
    <row r="1332">
      <c r="A1332">
        <f>INDEX(resultados!$A$2:$ZZ$1389, 1326, MATCH($B$1, resultados!$A$1:$ZZ$1, 0))</f>
        <v/>
      </c>
      <c r="B1332">
        <f>INDEX(resultados!$A$2:$ZZ$1389, 1326, MATCH($B$2, resultados!$A$1:$ZZ$1, 0))</f>
        <v/>
      </c>
      <c r="C1332">
        <f>INDEX(resultados!$A$2:$ZZ$1389, 1326, MATCH($B$3, resultados!$A$1:$ZZ$1, 0))</f>
        <v/>
      </c>
    </row>
    <row r="1333">
      <c r="A1333">
        <f>INDEX(resultados!$A$2:$ZZ$1389, 1327, MATCH($B$1, resultados!$A$1:$ZZ$1, 0))</f>
        <v/>
      </c>
      <c r="B1333">
        <f>INDEX(resultados!$A$2:$ZZ$1389, 1327, MATCH($B$2, resultados!$A$1:$ZZ$1, 0))</f>
        <v/>
      </c>
      <c r="C1333">
        <f>INDEX(resultados!$A$2:$ZZ$1389, 1327, MATCH($B$3, resultados!$A$1:$ZZ$1, 0))</f>
        <v/>
      </c>
    </row>
    <row r="1334">
      <c r="A1334">
        <f>INDEX(resultados!$A$2:$ZZ$1389, 1328, MATCH($B$1, resultados!$A$1:$ZZ$1, 0))</f>
        <v/>
      </c>
      <c r="B1334">
        <f>INDEX(resultados!$A$2:$ZZ$1389, 1328, MATCH($B$2, resultados!$A$1:$ZZ$1, 0))</f>
        <v/>
      </c>
      <c r="C1334">
        <f>INDEX(resultados!$A$2:$ZZ$1389, 1328, MATCH($B$3, resultados!$A$1:$ZZ$1, 0))</f>
        <v/>
      </c>
    </row>
    <row r="1335">
      <c r="A1335">
        <f>INDEX(resultados!$A$2:$ZZ$1389, 1329, MATCH($B$1, resultados!$A$1:$ZZ$1, 0))</f>
        <v/>
      </c>
      <c r="B1335">
        <f>INDEX(resultados!$A$2:$ZZ$1389, 1329, MATCH($B$2, resultados!$A$1:$ZZ$1, 0))</f>
        <v/>
      </c>
      <c r="C1335">
        <f>INDEX(resultados!$A$2:$ZZ$1389, 1329, MATCH($B$3, resultados!$A$1:$ZZ$1, 0))</f>
        <v/>
      </c>
    </row>
    <row r="1336">
      <c r="A1336">
        <f>INDEX(resultados!$A$2:$ZZ$1389, 1330, MATCH($B$1, resultados!$A$1:$ZZ$1, 0))</f>
        <v/>
      </c>
      <c r="B1336">
        <f>INDEX(resultados!$A$2:$ZZ$1389, 1330, MATCH($B$2, resultados!$A$1:$ZZ$1, 0))</f>
        <v/>
      </c>
      <c r="C1336">
        <f>INDEX(resultados!$A$2:$ZZ$1389, 1330, MATCH($B$3, resultados!$A$1:$ZZ$1, 0))</f>
        <v/>
      </c>
    </row>
    <row r="1337">
      <c r="A1337">
        <f>INDEX(resultados!$A$2:$ZZ$1389, 1331, MATCH($B$1, resultados!$A$1:$ZZ$1, 0))</f>
        <v/>
      </c>
      <c r="B1337">
        <f>INDEX(resultados!$A$2:$ZZ$1389, 1331, MATCH($B$2, resultados!$A$1:$ZZ$1, 0))</f>
        <v/>
      </c>
      <c r="C1337">
        <f>INDEX(resultados!$A$2:$ZZ$1389, 1331, MATCH($B$3, resultados!$A$1:$ZZ$1, 0))</f>
        <v/>
      </c>
    </row>
    <row r="1338">
      <c r="A1338">
        <f>INDEX(resultados!$A$2:$ZZ$1389, 1332, MATCH($B$1, resultados!$A$1:$ZZ$1, 0))</f>
        <v/>
      </c>
      <c r="B1338">
        <f>INDEX(resultados!$A$2:$ZZ$1389, 1332, MATCH($B$2, resultados!$A$1:$ZZ$1, 0))</f>
        <v/>
      </c>
      <c r="C1338">
        <f>INDEX(resultados!$A$2:$ZZ$1389, 1332, MATCH($B$3, resultados!$A$1:$ZZ$1, 0))</f>
        <v/>
      </c>
    </row>
    <row r="1339">
      <c r="A1339">
        <f>INDEX(resultados!$A$2:$ZZ$1389, 1333, MATCH($B$1, resultados!$A$1:$ZZ$1, 0))</f>
        <v/>
      </c>
      <c r="B1339">
        <f>INDEX(resultados!$A$2:$ZZ$1389, 1333, MATCH($B$2, resultados!$A$1:$ZZ$1, 0))</f>
        <v/>
      </c>
      <c r="C1339">
        <f>INDEX(resultados!$A$2:$ZZ$1389, 1333, MATCH($B$3, resultados!$A$1:$ZZ$1, 0))</f>
        <v/>
      </c>
    </row>
    <row r="1340">
      <c r="A1340">
        <f>INDEX(resultados!$A$2:$ZZ$1389, 1334, MATCH($B$1, resultados!$A$1:$ZZ$1, 0))</f>
        <v/>
      </c>
      <c r="B1340">
        <f>INDEX(resultados!$A$2:$ZZ$1389, 1334, MATCH($B$2, resultados!$A$1:$ZZ$1, 0))</f>
        <v/>
      </c>
      <c r="C1340">
        <f>INDEX(resultados!$A$2:$ZZ$1389, 1334, MATCH($B$3, resultados!$A$1:$ZZ$1, 0))</f>
        <v/>
      </c>
    </row>
    <row r="1341">
      <c r="A1341">
        <f>INDEX(resultados!$A$2:$ZZ$1389, 1335, MATCH($B$1, resultados!$A$1:$ZZ$1, 0))</f>
        <v/>
      </c>
      <c r="B1341">
        <f>INDEX(resultados!$A$2:$ZZ$1389, 1335, MATCH($B$2, resultados!$A$1:$ZZ$1, 0))</f>
        <v/>
      </c>
      <c r="C1341">
        <f>INDEX(resultados!$A$2:$ZZ$1389, 1335, MATCH($B$3, resultados!$A$1:$ZZ$1, 0))</f>
        <v/>
      </c>
    </row>
    <row r="1342">
      <c r="A1342">
        <f>INDEX(resultados!$A$2:$ZZ$1389, 1336, MATCH($B$1, resultados!$A$1:$ZZ$1, 0))</f>
        <v/>
      </c>
      <c r="B1342">
        <f>INDEX(resultados!$A$2:$ZZ$1389, 1336, MATCH($B$2, resultados!$A$1:$ZZ$1, 0))</f>
        <v/>
      </c>
      <c r="C1342">
        <f>INDEX(resultados!$A$2:$ZZ$1389, 1336, MATCH($B$3, resultados!$A$1:$ZZ$1, 0))</f>
        <v/>
      </c>
    </row>
    <row r="1343">
      <c r="A1343">
        <f>INDEX(resultados!$A$2:$ZZ$1389, 1337, MATCH($B$1, resultados!$A$1:$ZZ$1, 0))</f>
        <v/>
      </c>
      <c r="B1343">
        <f>INDEX(resultados!$A$2:$ZZ$1389, 1337, MATCH($B$2, resultados!$A$1:$ZZ$1, 0))</f>
        <v/>
      </c>
      <c r="C1343">
        <f>INDEX(resultados!$A$2:$ZZ$1389, 1337, MATCH($B$3, resultados!$A$1:$ZZ$1, 0))</f>
        <v/>
      </c>
    </row>
    <row r="1344">
      <c r="A1344">
        <f>INDEX(resultados!$A$2:$ZZ$1389, 1338, MATCH($B$1, resultados!$A$1:$ZZ$1, 0))</f>
        <v/>
      </c>
      <c r="B1344">
        <f>INDEX(resultados!$A$2:$ZZ$1389, 1338, MATCH($B$2, resultados!$A$1:$ZZ$1, 0))</f>
        <v/>
      </c>
      <c r="C1344">
        <f>INDEX(resultados!$A$2:$ZZ$1389, 1338, MATCH($B$3, resultados!$A$1:$ZZ$1, 0))</f>
        <v/>
      </c>
    </row>
    <row r="1345">
      <c r="A1345">
        <f>INDEX(resultados!$A$2:$ZZ$1389, 1339, MATCH($B$1, resultados!$A$1:$ZZ$1, 0))</f>
        <v/>
      </c>
      <c r="B1345">
        <f>INDEX(resultados!$A$2:$ZZ$1389, 1339, MATCH($B$2, resultados!$A$1:$ZZ$1, 0))</f>
        <v/>
      </c>
      <c r="C1345">
        <f>INDEX(resultados!$A$2:$ZZ$1389, 1339, MATCH($B$3, resultados!$A$1:$ZZ$1, 0))</f>
        <v/>
      </c>
    </row>
    <row r="1346">
      <c r="A1346">
        <f>INDEX(resultados!$A$2:$ZZ$1389, 1340, MATCH($B$1, resultados!$A$1:$ZZ$1, 0))</f>
        <v/>
      </c>
      <c r="B1346">
        <f>INDEX(resultados!$A$2:$ZZ$1389, 1340, MATCH($B$2, resultados!$A$1:$ZZ$1, 0))</f>
        <v/>
      </c>
      <c r="C1346">
        <f>INDEX(resultados!$A$2:$ZZ$1389, 1340, MATCH($B$3, resultados!$A$1:$ZZ$1, 0))</f>
        <v/>
      </c>
    </row>
    <row r="1347">
      <c r="A1347">
        <f>INDEX(resultados!$A$2:$ZZ$1389, 1341, MATCH($B$1, resultados!$A$1:$ZZ$1, 0))</f>
        <v/>
      </c>
      <c r="B1347">
        <f>INDEX(resultados!$A$2:$ZZ$1389, 1341, MATCH($B$2, resultados!$A$1:$ZZ$1, 0))</f>
        <v/>
      </c>
      <c r="C1347">
        <f>INDEX(resultados!$A$2:$ZZ$1389, 1341, MATCH($B$3, resultados!$A$1:$ZZ$1, 0))</f>
        <v/>
      </c>
    </row>
    <row r="1348">
      <c r="A1348">
        <f>INDEX(resultados!$A$2:$ZZ$1389, 1342, MATCH($B$1, resultados!$A$1:$ZZ$1, 0))</f>
        <v/>
      </c>
      <c r="B1348">
        <f>INDEX(resultados!$A$2:$ZZ$1389, 1342, MATCH($B$2, resultados!$A$1:$ZZ$1, 0))</f>
        <v/>
      </c>
      <c r="C1348">
        <f>INDEX(resultados!$A$2:$ZZ$1389, 1342, MATCH($B$3, resultados!$A$1:$ZZ$1, 0))</f>
        <v/>
      </c>
    </row>
    <row r="1349">
      <c r="A1349">
        <f>INDEX(resultados!$A$2:$ZZ$1389, 1343, MATCH($B$1, resultados!$A$1:$ZZ$1, 0))</f>
        <v/>
      </c>
      <c r="B1349">
        <f>INDEX(resultados!$A$2:$ZZ$1389, 1343, MATCH($B$2, resultados!$A$1:$ZZ$1, 0))</f>
        <v/>
      </c>
      <c r="C1349">
        <f>INDEX(resultados!$A$2:$ZZ$1389, 1343, MATCH($B$3, resultados!$A$1:$ZZ$1, 0))</f>
        <v/>
      </c>
    </row>
    <row r="1350">
      <c r="A1350">
        <f>INDEX(resultados!$A$2:$ZZ$1389, 1344, MATCH($B$1, resultados!$A$1:$ZZ$1, 0))</f>
        <v/>
      </c>
      <c r="B1350">
        <f>INDEX(resultados!$A$2:$ZZ$1389, 1344, MATCH($B$2, resultados!$A$1:$ZZ$1, 0))</f>
        <v/>
      </c>
      <c r="C1350">
        <f>INDEX(resultados!$A$2:$ZZ$1389, 1344, MATCH($B$3, resultados!$A$1:$ZZ$1, 0))</f>
        <v/>
      </c>
    </row>
    <row r="1351">
      <c r="A1351">
        <f>INDEX(resultados!$A$2:$ZZ$1389, 1345, MATCH($B$1, resultados!$A$1:$ZZ$1, 0))</f>
        <v/>
      </c>
      <c r="B1351">
        <f>INDEX(resultados!$A$2:$ZZ$1389, 1345, MATCH($B$2, resultados!$A$1:$ZZ$1, 0))</f>
        <v/>
      </c>
      <c r="C1351">
        <f>INDEX(resultados!$A$2:$ZZ$1389, 1345, MATCH($B$3, resultados!$A$1:$ZZ$1, 0))</f>
        <v/>
      </c>
    </row>
    <row r="1352">
      <c r="A1352">
        <f>INDEX(resultados!$A$2:$ZZ$1389, 1346, MATCH($B$1, resultados!$A$1:$ZZ$1, 0))</f>
        <v/>
      </c>
      <c r="B1352">
        <f>INDEX(resultados!$A$2:$ZZ$1389, 1346, MATCH($B$2, resultados!$A$1:$ZZ$1, 0))</f>
        <v/>
      </c>
      <c r="C1352">
        <f>INDEX(resultados!$A$2:$ZZ$1389, 1346, MATCH($B$3, resultados!$A$1:$ZZ$1, 0))</f>
        <v/>
      </c>
    </row>
    <row r="1353">
      <c r="A1353">
        <f>INDEX(resultados!$A$2:$ZZ$1389, 1347, MATCH($B$1, resultados!$A$1:$ZZ$1, 0))</f>
        <v/>
      </c>
      <c r="B1353">
        <f>INDEX(resultados!$A$2:$ZZ$1389, 1347, MATCH($B$2, resultados!$A$1:$ZZ$1, 0))</f>
        <v/>
      </c>
      <c r="C1353">
        <f>INDEX(resultados!$A$2:$ZZ$1389, 1347, MATCH($B$3, resultados!$A$1:$ZZ$1, 0))</f>
        <v/>
      </c>
    </row>
    <row r="1354">
      <c r="A1354">
        <f>INDEX(resultados!$A$2:$ZZ$1389, 1348, MATCH($B$1, resultados!$A$1:$ZZ$1, 0))</f>
        <v/>
      </c>
      <c r="B1354">
        <f>INDEX(resultados!$A$2:$ZZ$1389, 1348, MATCH($B$2, resultados!$A$1:$ZZ$1, 0))</f>
        <v/>
      </c>
      <c r="C1354">
        <f>INDEX(resultados!$A$2:$ZZ$1389, 1348, MATCH($B$3, resultados!$A$1:$ZZ$1, 0))</f>
        <v/>
      </c>
    </row>
    <row r="1355">
      <c r="A1355">
        <f>INDEX(resultados!$A$2:$ZZ$1389, 1349, MATCH($B$1, resultados!$A$1:$ZZ$1, 0))</f>
        <v/>
      </c>
      <c r="B1355">
        <f>INDEX(resultados!$A$2:$ZZ$1389, 1349, MATCH($B$2, resultados!$A$1:$ZZ$1, 0))</f>
        <v/>
      </c>
      <c r="C1355">
        <f>INDEX(resultados!$A$2:$ZZ$1389, 1349, MATCH($B$3, resultados!$A$1:$ZZ$1, 0))</f>
        <v/>
      </c>
    </row>
    <row r="1356">
      <c r="A1356">
        <f>INDEX(resultados!$A$2:$ZZ$1389, 1350, MATCH($B$1, resultados!$A$1:$ZZ$1, 0))</f>
        <v/>
      </c>
      <c r="B1356">
        <f>INDEX(resultados!$A$2:$ZZ$1389, 1350, MATCH($B$2, resultados!$A$1:$ZZ$1, 0))</f>
        <v/>
      </c>
      <c r="C1356">
        <f>INDEX(resultados!$A$2:$ZZ$1389, 1350, MATCH($B$3, resultados!$A$1:$ZZ$1, 0))</f>
        <v/>
      </c>
    </row>
    <row r="1357">
      <c r="A1357">
        <f>INDEX(resultados!$A$2:$ZZ$1389, 1351, MATCH($B$1, resultados!$A$1:$ZZ$1, 0))</f>
        <v/>
      </c>
      <c r="B1357">
        <f>INDEX(resultados!$A$2:$ZZ$1389, 1351, MATCH($B$2, resultados!$A$1:$ZZ$1, 0))</f>
        <v/>
      </c>
      <c r="C1357">
        <f>INDEX(resultados!$A$2:$ZZ$1389, 1351, MATCH($B$3, resultados!$A$1:$ZZ$1, 0))</f>
        <v/>
      </c>
    </row>
    <row r="1358">
      <c r="A1358">
        <f>INDEX(resultados!$A$2:$ZZ$1389, 1352, MATCH($B$1, resultados!$A$1:$ZZ$1, 0))</f>
        <v/>
      </c>
      <c r="B1358">
        <f>INDEX(resultados!$A$2:$ZZ$1389, 1352, MATCH($B$2, resultados!$A$1:$ZZ$1, 0))</f>
        <v/>
      </c>
      <c r="C1358">
        <f>INDEX(resultados!$A$2:$ZZ$1389, 1352, MATCH($B$3, resultados!$A$1:$ZZ$1, 0))</f>
        <v/>
      </c>
    </row>
    <row r="1359">
      <c r="A1359">
        <f>INDEX(resultados!$A$2:$ZZ$1389, 1353, MATCH($B$1, resultados!$A$1:$ZZ$1, 0))</f>
        <v/>
      </c>
      <c r="B1359">
        <f>INDEX(resultados!$A$2:$ZZ$1389, 1353, MATCH($B$2, resultados!$A$1:$ZZ$1, 0))</f>
        <v/>
      </c>
      <c r="C1359">
        <f>INDEX(resultados!$A$2:$ZZ$1389, 1353, MATCH($B$3, resultados!$A$1:$ZZ$1, 0))</f>
        <v/>
      </c>
    </row>
    <row r="1360">
      <c r="A1360">
        <f>INDEX(resultados!$A$2:$ZZ$1389, 1354, MATCH($B$1, resultados!$A$1:$ZZ$1, 0))</f>
        <v/>
      </c>
      <c r="B1360">
        <f>INDEX(resultados!$A$2:$ZZ$1389, 1354, MATCH($B$2, resultados!$A$1:$ZZ$1, 0))</f>
        <v/>
      </c>
      <c r="C1360">
        <f>INDEX(resultados!$A$2:$ZZ$1389, 1354, MATCH($B$3, resultados!$A$1:$ZZ$1, 0))</f>
        <v/>
      </c>
    </row>
    <row r="1361">
      <c r="A1361">
        <f>INDEX(resultados!$A$2:$ZZ$1389, 1355, MATCH($B$1, resultados!$A$1:$ZZ$1, 0))</f>
        <v/>
      </c>
      <c r="B1361">
        <f>INDEX(resultados!$A$2:$ZZ$1389, 1355, MATCH($B$2, resultados!$A$1:$ZZ$1, 0))</f>
        <v/>
      </c>
      <c r="C1361">
        <f>INDEX(resultados!$A$2:$ZZ$1389, 1355, MATCH($B$3, resultados!$A$1:$ZZ$1, 0))</f>
        <v/>
      </c>
    </row>
    <row r="1362">
      <c r="A1362">
        <f>INDEX(resultados!$A$2:$ZZ$1389, 1356, MATCH($B$1, resultados!$A$1:$ZZ$1, 0))</f>
        <v/>
      </c>
      <c r="B1362">
        <f>INDEX(resultados!$A$2:$ZZ$1389, 1356, MATCH($B$2, resultados!$A$1:$ZZ$1, 0))</f>
        <v/>
      </c>
      <c r="C1362">
        <f>INDEX(resultados!$A$2:$ZZ$1389, 1356, MATCH($B$3, resultados!$A$1:$ZZ$1, 0))</f>
        <v/>
      </c>
    </row>
    <row r="1363">
      <c r="A1363">
        <f>INDEX(resultados!$A$2:$ZZ$1389, 1357, MATCH($B$1, resultados!$A$1:$ZZ$1, 0))</f>
        <v/>
      </c>
      <c r="B1363">
        <f>INDEX(resultados!$A$2:$ZZ$1389, 1357, MATCH($B$2, resultados!$A$1:$ZZ$1, 0))</f>
        <v/>
      </c>
      <c r="C1363">
        <f>INDEX(resultados!$A$2:$ZZ$1389, 1357, MATCH($B$3, resultados!$A$1:$ZZ$1, 0))</f>
        <v/>
      </c>
    </row>
    <row r="1364">
      <c r="A1364">
        <f>INDEX(resultados!$A$2:$ZZ$1389, 1358, MATCH($B$1, resultados!$A$1:$ZZ$1, 0))</f>
        <v/>
      </c>
      <c r="B1364">
        <f>INDEX(resultados!$A$2:$ZZ$1389, 1358, MATCH($B$2, resultados!$A$1:$ZZ$1, 0))</f>
        <v/>
      </c>
      <c r="C1364">
        <f>INDEX(resultados!$A$2:$ZZ$1389, 1358, MATCH($B$3, resultados!$A$1:$ZZ$1, 0))</f>
        <v/>
      </c>
    </row>
    <row r="1365">
      <c r="A1365">
        <f>INDEX(resultados!$A$2:$ZZ$1389, 1359, MATCH($B$1, resultados!$A$1:$ZZ$1, 0))</f>
        <v/>
      </c>
      <c r="B1365">
        <f>INDEX(resultados!$A$2:$ZZ$1389, 1359, MATCH($B$2, resultados!$A$1:$ZZ$1, 0))</f>
        <v/>
      </c>
      <c r="C1365">
        <f>INDEX(resultados!$A$2:$ZZ$1389, 1359, MATCH($B$3, resultados!$A$1:$ZZ$1, 0))</f>
        <v/>
      </c>
    </row>
    <row r="1366">
      <c r="A1366">
        <f>INDEX(resultados!$A$2:$ZZ$1389, 1360, MATCH($B$1, resultados!$A$1:$ZZ$1, 0))</f>
        <v/>
      </c>
      <c r="B1366">
        <f>INDEX(resultados!$A$2:$ZZ$1389, 1360, MATCH($B$2, resultados!$A$1:$ZZ$1, 0))</f>
        <v/>
      </c>
      <c r="C1366">
        <f>INDEX(resultados!$A$2:$ZZ$1389, 1360, MATCH($B$3, resultados!$A$1:$ZZ$1, 0))</f>
        <v/>
      </c>
    </row>
    <row r="1367">
      <c r="A1367">
        <f>INDEX(resultados!$A$2:$ZZ$1389, 1361, MATCH($B$1, resultados!$A$1:$ZZ$1, 0))</f>
        <v/>
      </c>
      <c r="B1367">
        <f>INDEX(resultados!$A$2:$ZZ$1389, 1361, MATCH($B$2, resultados!$A$1:$ZZ$1, 0))</f>
        <v/>
      </c>
      <c r="C1367">
        <f>INDEX(resultados!$A$2:$ZZ$1389, 1361, MATCH($B$3, resultados!$A$1:$ZZ$1, 0))</f>
        <v/>
      </c>
    </row>
    <row r="1368">
      <c r="A1368">
        <f>INDEX(resultados!$A$2:$ZZ$1389, 1362, MATCH($B$1, resultados!$A$1:$ZZ$1, 0))</f>
        <v/>
      </c>
      <c r="B1368">
        <f>INDEX(resultados!$A$2:$ZZ$1389, 1362, MATCH($B$2, resultados!$A$1:$ZZ$1, 0))</f>
        <v/>
      </c>
      <c r="C1368">
        <f>INDEX(resultados!$A$2:$ZZ$1389, 1362, MATCH($B$3, resultados!$A$1:$ZZ$1, 0))</f>
        <v/>
      </c>
    </row>
    <row r="1369">
      <c r="A1369">
        <f>INDEX(resultados!$A$2:$ZZ$1389, 1363, MATCH($B$1, resultados!$A$1:$ZZ$1, 0))</f>
        <v/>
      </c>
      <c r="B1369">
        <f>INDEX(resultados!$A$2:$ZZ$1389, 1363, MATCH($B$2, resultados!$A$1:$ZZ$1, 0))</f>
        <v/>
      </c>
      <c r="C1369">
        <f>INDEX(resultados!$A$2:$ZZ$1389, 1363, MATCH($B$3, resultados!$A$1:$ZZ$1, 0))</f>
        <v/>
      </c>
    </row>
    <row r="1370">
      <c r="A1370">
        <f>INDEX(resultados!$A$2:$ZZ$1389, 1364, MATCH($B$1, resultados!$A$1:$ZZ$1, 0))</f>
        <v/>
      </c>
      <c r="B1370">
        <f>INDEX(resultados!$A$2:$ZZ$1389, 1364, MATCH($B$2, resultados!$A$1:$ZZ$1, 0))</f>
        <v/>
      </c>
      <c r="C1370">
        <f>INDEX(resultados!$A$2:$ZZ$1389, 1364, MATCH($B$3, resultados!$A$1:$ZZ$1, 0))</f>
        <v/>
      </c>
    </row>
    <row r="1371">
      <c r="A1371">
        <f>INDEX(resultados!$A$2:$ZZ$1389, 1365, MATCH($B$1, resultados!$A$1:$ZZ$1, 0))</f>
        <v/>
      </c>
      <c r="B1371">
        <f>INDEX(resultados!$A$2:$ZZ$1389, 1365, MATCH($B$2, resultados!$A$1:$ZZ$1, 0))</f>
        <v/>
      </c>
      <c r="C1371">
        <f>INDEX(resultados!$A$2:$ZZ$1389, 1365, MATCH($B$3, resultados!$A$1:$ZZ$1, 0))</f>
        <v/>
      </c>
    </row>
    <row r="1372">
      <c r="A1372">
        <f>INDEX(resultados!$A$2:$ZZ$1389, 1366, MATCH($B$1, resultados!$A$1:$ZZ$1, 0))</f>
        <v/>
      </c>
      <c r="B1372">
        <f>INDEX(resultados!$A$2:$ZZ$1389, 1366, MATCH($B$2, resultados!$A$1:$ZZ$1, 0))</f>
        <v/>
      </c>
      <c r="C1372">
        <f>INDEX(resultados!$A$2:$ZZ$1389, 1366, MATCH($B$3, resultados!$A$1:$ZZ$1, 0))</f>
        <v/>
      </c>
    </row>
    <row r="1373">
      <c r="A1373">
        <f>INDEX(resultados!$A$2:$ZZ$1389, 1367, MATCH($B$1, resultados!$A$1:$ZZ$1, 0))</f>
        <v/>
      </c>
      <c r="B1373">
        <f>INDEX(resultados!$A$2:$ZZ$1389, 1367, MATCH($B$2, resultados!$A$1:$ZZ$1, 0))</f>
        <v/>
      </c>
      <c r="C1373">
        <f>INDEX(resultados!$A$2:$ZZ$1389, 1367, MATCH($B$3, resultados!$A$1:$ZZ$1, 0))</f>
        <v/>
      </c>
    </row>
    <row r="1374">
      <c r="A1374">
        <f>INDEX(resultados!$A$2:$ZZ$1389, 1368, MATCH($B$1, resultados!$A$1:$ZZ$1, 0))</f>
        <v/>
      </c>
      <c r="B1374">
        <f>INDEX(resultados!$A$2:$ZZ$1389, 1368, MATCH($B$2, resultados!$A$1:$ZZ$1, 0))</f>
        <v/>
      </c>
      <c r="C1374">
        <f>INDEX(resultados!$A$2:$ZZ$1389, 1368, MATCH($B$3, resultados!$A$1:$ZZ$1, 0))</f>
        <v/>
      </c>
    </row>
    <row r="1375">
      <c r="A1375">
        <f>INDEX(resultados!$A$2:$ZZ$1389, 1369, MATCH($B$1, resultados!$A$1:$ZZ$1, 0))</f>
        <v/>
      </c>
      <c r="B1375">
        <f>INDEX(resultados!$A$2:$ZZ$1389, 1369, MATCH($B$2, resultados!$A$1:$ZZ$1, 0))</f>
        <v/>
      </c>
      <c r="C1375">
        <f>INDEX(resultados!$A$2:$ZZ$1389, 1369, MATCH($B$3, resultados!$A$1:$ZZ$1, 0))</f>
        <v/>
      </c>
    </row>
    <row r="1376">
      <c r="A1376">
        <f>INDEX(resultados!$A$2:$ZZ$1389, 1370, MATCH($B$1, resultados!$A$1:$ZZ$1, 0))</f>
        <v/>
      </c>
      <c r="B1376">
        <f>INDEX(resultados!$A$2:$ZZ$1389, 1370, MATCH($B$2, resultados!$A$1:$ZZ$1, 0))</f>
        <v/>
      </c>
      <c r="C1376">
        <f>INDEX(resultados!$A$2:$ZZ$1389, 1370, MATCH($B$3, resultados!$A$1:$ZZ$1, 0))</f>
        <v/>
      </c>
    </row>
    <row r="1377">
      <c r="A1377">
        <f>INDEX(resultados!$A$2:$ZZ$1389, 1371, MATCH($B$1, resultados!$A$1:$ZZ$1, 0))</f>
        <v/>
      </c>
      <c r="B1377">
        <f>INDEX(resultados!$A$2:$ZZ$1389, 1371, MATCH($B$2, resultados!$A$1:$ZZ$1, 0))</f>
        <v/>
      </c>
      <c r="C1377">
        <f>INDEX(resultados!$A$2:$ZZ$1389, 1371, MATCH($B$3, resultados!$A$1:$ZZ$1, 0))</f>
        <v/>
      </c>
    </row>
    <row r="1378">
      <c r="A1378">
        <f>INDEX(resultados!$A$2:$ZZ$1389, 1372, MATCH($B$1, resultados!$A$1:$ZZ$1, 0))</f>
        <v/>
      </c>
      <c r="B1378">
        <f>INDEX(resultados!$A$2:$ZZ$1389, 1372, MATCH($B$2, resultados!$A$1:$ZZ$1, 0))</f>
        <v/>
      </c>
      <c r="C1378">
        <f>INDEX(resultados!$A$2:$ZZ$1389, 1372, MATCH($B$3, resultados!$A$1:$ZZ$1, 0))</f>
        <v/>
      </c>
    </row>
    <row r="1379">
      <c r="A1379">
        <f>INDEX(resultados!$A$2:$ZZ$1389, 1373, MATCH($B$1, resultados!$A$1:$ZZ$1, 0))</f>
        <v/>
      </c>
      <c r="B1379">
        <f>INDEX(resultados!$A$2:$ZZ$1389, 1373, MATCH($B$2, resultados!$A$1:$ZZ$1, 0))</f>
        <v/>
      </c>
      <c r="C1379">
        <f>INDEX(resultados!$A$2:$ZZ$1389, 1373, MATCH($B$3, resultados!$A$1:$ZZ$1, 0))</f>
        <v/>
      </c>
    </row>
    <row r="1380">
      <c r="A1380">
        <f>INDEX(resultados!$A$2:$ZZ$1389, 1374, MATCH($B$1, resultados!$A$1:$ZZ$1, 0))</f>
        <v/>
      </c>
      <c r="B1380">
        <f>INDEX(resultados!$A$2:$ZZ$1389, 1374, MATCH($B$2, resultados!$A$1:$ZZ$1, 0))</f>
        <v/>
      </c>
      <c r="C1380">
        <f>INDEX(resultados!$A$2:$ZZ$1389, 1374, MATCH($B$3, resultados!$A$1:$ZZ$1, 0))</f>
        <v/>
      </c>
    </row>
    <row r="1381">
      <c r="A1381">
        <f>INDEX(resultados!$A$2:$ZZ$1389, 1375, MATCH($B$1, resultados!$A$1:$ZZ$1, 0))</f>
        <v/>
      </c>
      <c r="B1381">
        <f>INDEX(resultados!$A$2:$ZZ$1389, 1375, MATCH($B$2, resultados!$A$1:$ZZ$1, 0))</f>
        <v/>
      </c>
      <c r="C1381">
        <f>INDEX(resultados!$A$2:$ZZ$1389, 1375, MATCH($B$3, resultados!$A$1:$ZZ$1, 0))</f>
        <v/>
      </c>
    </row>
    <row r="1382">
      <c r="A1382">
        <f>INDEX(resultados!$A$2:$ZZ$1389, 1376, MATCH($B$1, resultados!$A$1:$ZZ$1, 0))</f>
        <v/>
      </c>
      <c r="B1382">
        <f>INDEX(resultados!$A$2:$ZZ$1389, 1376, MATCH($B$2, resultados!$A$1:$ZZ$1, 0))</f>
        <v/>
      </c>
      <c r="C1382">
        <f>INDEX(resultados!$A$2:$ZZ$1389, 1376, MATCH($B$3, resultados!$A$1:$ZZ$1, 0))</f>
        <v/>
      </c>
    </row>
    <row r="1383">
      <c r="A1383">
        <f>INDEX(resultados!$A$2:$ZZ$1389, 1377, MATCH($B$1, resultados!$A$1:$ZZ$1, 0))</f>
        <v/>
      </c>
      <c r="B1383">
        <f>INDEX(resultados!$A$2:$ZZ$1389, 1377, MATCH($B$2, resultados!$A$1:$ZZ$1, 0))</f>
        <v/>
      </c>
      <c r="C1383">
        <f>INDEX(resultados!$A$2:$ZZ$1389, 1377, MATCH($B$3, resultados!$A$1:$ZZ$1, 0))</f>
        <v/>
      </c>
    </row>
    <row r="1384">
      <c r="A1384">
        <f>INDEX(resultados!$A$2:$ZZ$1389, 1378, MATCH($B$1, resultados!$A$1:$ZZ$1, 0))</f>
        <v/>
      </c>
      <c r="B1384">
        <f>INDEX(resultados!$A$2:$ZZ$1389, 1378, MATCH($B$2, resultados!$A$1:$ZZ$1, 0))</f>
        <v/>
      </c>
      <c r="C1384">
        <f>INDEX(resultados!$A$2:$ZZ$1389, 1378, MATCH($B$3, resultados!$A$1:$ZZ$1, 0))</f>
        <v/>
      </c>
    </row>
    <row r="1385">
      <c r="A1385">
        <f>INDEX(resultados!$A$2:$ZZ$1389, 1379, MATCH($B$1, resultados!$A$1:$ZZ$1, 0))</f>
        <v/>
      </c>
      <c r="B1385">
        <f>INDEX(resultados!$A$2:$ZZ$1389, 1379, MATCH($B$2, resultados!$A$1:$ZZ$1, 0))</f>
        <v/>
      </c>
      <c r="C1385">
        <f>INDEX(resultados!$A$2:$ZZ$1389, 1379, MATCH($B$3, resultados!$A$1:$ZZ$1, 0))</f>
        <v/>
      </c>
    </row>
    <row r="1386">
      <c r="A1386">
        <f>INDEX(resultados!$A$2:$ZZ$1389, 1380, MATCH($B$1, resultados!$A$1:$ZZ$1, 0))</f>
        <v/>
      </c>
      <c r="B1386">
        <f>INDEX(resultados!$A$2:$ZZ$1389, 1380, MATCH($B$2, resultados!$A$1:$ZZ$1, 0))</f>
        <v/>
      </c>
      <c r="C1386">
        <f>INDEX(resultados!$A$2:$ZZ$1389, 1380, MATCH($B$3, resultados!$A$1:$ZZ$1, 0))</f>
        <v/>
      </c>
    </row>
    <row r="1387">
      <c r="A1387">
        <f>INDEX(resultados!$A$2:$ZZ$1389, 1381, MATCH($B$1, resultados!$A$1:$ZZ$1, 0))</f>
        <v/>
      </c>
      <c r="B1387">
        <f>INDEX(resultados!$A$2:$ZZ$1389, 1381, MATCH($B$2, resultados!$A$1:$ZZ$1, 0))</f>
        <v/>
      </c>
      <c r="C1387">
        <f>INDEX(resultados!$A$2:$ZZ$1389, 1381, MATCH($B$3, resultados!$A$1:$ZZ$1, 0))</f>
        <v/>
      </c>
    </row>
    <row r="1388">
      <c r="A1388">
        <f>INDEX(resultados!$A$2:$ZZ$1389, 1382, MATCH($B$1, resultados!$A$1:$ZZ$1, 0))</f>
        <v/>
      </c>
      <c r="B1388">
        <f>INDEX(resultados!$A$2:$ZZ$1389, 1382, MATCH($B$2, resultados!$A$1:$ZZ$1, 0))</f>
        <v/>
      </c>
      <c r="C1388">
        <f>INDEX(resultados!$A$2:$ZZ$1389, 1382, MATCH($B$3, resultados!$A$1:$ZZ$1, 0))</f>
        <v/>
      </c>
    </row>
    <row r="1389">
      <c r="A1389">
        <f>INDEX(resultados!$A$2:$ZZ$1389, 1383, MATCH($B$1, resultados!$A$1:$ZZ$1, 0))</f>
        <v/>
      </c>
      <c r="B1389">
        <f>INDEX(resultados!$A$2:$ZZ$1389, 1383, MATCH($B$2, resultados!$A$1:$ZZ$1, 0))</f>
        <v/>
      </c>
      <c r="C1389">
        <f>INDEX(resultados!$A$2:$ZZ$1389, 1383, MATCH($B$3, resultados!$A$1:$ZZ$1, 0))</f>
        <v/>
      </c>
    </row>
    <row r="1390">
      <c r="A1390">
        <f>INDEX(resultados!$A$2:$ZZ$1389, 1384, MATCH($B$1, resultados!$A$1:$ZZ$1, 0))</f>
        <v/>
      </c>
      <c r="B1390">
        <f>INDEX(resultados!$A$2:$ZZ$1389, 1384, MATCH($B$2, resultados!$A$1:$ZZ$1, 0))</f>
        <v/>
      </c>
      <c r="C1390">
        <f>INDEX(resultados!$A$2:$ZZ$1389, 1384, MATCH($B$3, resultados!$A$1:$ZZ$1, 0))</f>
        <v/>
      </c>
    </row>
    <row r="1391">
      <c r="A1391">
        <f>INDEX(resultados!$A$2:$ZZ$1389, 1385, MATCH($B$1, resultados!$A$1:$ZZ$1, 0))</f>
        <v/>
      </c>
      <c r="B1391">
        <f>INDEX(resultados!$A$2:$ZZ$1389, 1385, MATCH($B$2, resultados!$A$1:$ZZ$1, 0))</f>
        <v/>
      </c>
      <c r="C1391">
        <f>INDEX(resultados!$A$2:$ZZ$1389, 1385, MATCH($B$3, resultados!$A$1:$ZZ$1, 0))</f>
        <v/>
      </c>
    </row>
    <row r="1392">
      <c r="A1392">
        <f>INDEX(resultados!$A$2:$ZZ$1389, 1386, MATCH($B$1, resultados!$A$1:$ZZ$1, 0))</f>
        <v/>
      </c>
      <c r="B1392">
        <f>INDEX(resultados!$A$2:$ZZ$1389, 1386, MATCH($B$2, resultados!$A$1:$ZZ$1, 0))</f>
        <v/>
      </c>
      <c r="C1392">
        <f>INDEX(resultados!$A$2:$ZZ$1389, 1386, MATCH($B$3, resultados!$A$1:$ZZ$1, 0))</f>
        <v/>
      </c>
    </row>
    <row r="1393">
      <c r="A1393">
        <f>INDEX(resultados!$A$2:$ZZ$1389, 1387, MATCH($B$1, resultados!$A$1:$ZZ$1, 0))</f>
        <v/>
      </c>
      <c r="B1393">
        <f>INDEX(resultados!$A$2:$ZZ$1389, 1387, MATCH($B$2, resultados!$A$1:$ZZ$1, 0))</f>
        <v/>
      </c>
      <c r="C1393">
        <f>INDEX(resultados!$A$2:$ZZ$1389, 1387, MATCH($B$3, resultados!$A$1:$ZZ$1, 0))</f>
        <v/>
      </c>
    </row>
    <row r="1394">
      <c r="A1394">
        <f>INDEX(resultados!$A$2:$ZZ$1389, 1388, MATCH($B$1, resultados!$A$1:$ZZ$1, 0))</f>
        <v/>
      </c>
      <c r="B1394">
        <f>INDEX(resultados!$A$2:$ZZ$1389, 1388, MATCH($B$2, resultados!$A$1:$ZZ$1, 0))</f>
        <v/>
      </c>
      <c r="C1394">
        <f>INDEX(resultados!$A$2:$ZZ$1389, 1388,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9.0985</v>
      </c>
      <c r="E2" t="n">
        <v>10.99</v>
      </c>
      <c r="F2" t="n">
        <v>5.31</v>
      </c>
      <c r="G2" t="n">
        <v>5.13</v>
      </c>
      <c r="H2" t="n">
        <v>0.07000000000000001</v>
      </c>
      <c r="I2" t="n">
        <v>62</v>
      </c>
      <c r="J2" t="n">
        <v>242.64</v>
      </c>
      <c r="K2" t="n">
        <v>58.47</v>
      </c>
      <c r="L2" t="n">
        <v>1</v>
      </c>
      <c r="M2" t="n">
        <v>60</v>
      </c>
      <c r="N2" t="n">
        <v>58.17</v>
      </c>
      <c r="O2" t="n">
        <v>30160.1</v>
      </c>
      <c r="P2" t="n">
        <v>84.48</v>
      </c>
      <c r="Q2" t="n">
        <v>203.8</v>
      </c>
      <c r="R2" t="n">
        <v>53.6</v>
      </c>
      <c r="S2" t="n">
        <v>13.05</v>
      </c>
      <c r="T2" t="n">
        <v>19693.66</v>
      </c>
      <c r="U2" t="n">
        <v>0.24</v>
      </c>
      <c r="V2" t="n">
        <v>0.7</v>
      </c>
      <c r="W2" t="n">
        <v>0.15</v>
      </c>
      <c r="X2" t="n">
        <v>1.26</v>
      </c>
      <c r="Y2" t="n">
        <v>1</v>
      </c>
      <c r="Z2" t="n">
        <v>10</v>
      </c>
      <c r="AA2" t="n">
        <v>160.710643998341</v>
      </c>
      <c r="AB2" t="n">
        <v>219.8913931716534</v>
      </c>
      <c r="AC2" t="n">
        <v>198.9052672269225</v>
      </c>
      <c r="AD2" t="n">
        <v>160710.643998341</v>
      </c>
      <c r="AE2" t="n">
        <v>219891.3931716534</v>
      </c>
      <c r="AF2" t="n">
        <v>2.940520167104175e-06</v>
      </c>
      <c r="AG2" t="n">
        <v>15</v>
      </c>
      <c r="AH2" t="n">
        <v>198905.2672269225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10.0329</v>
      </c>
      <c r="E3" t="n">
        <v>9.970000000000001</v>
      </c>
      <c r="F3" t="n">
        <v>4.99</v>
      </c>
      <c r="G3" t="n">
        <v>6.37</v>
      </c>
      <c r="H3" t="n">
        <v>0.09</v>
      </c>
      <c r="I3" t="n">
        <v>47</v>
      </c>
      <c r="J3" t="n">
        <v>243.08</v>
      </c>
      <c r="K3" t="n">
        <v>58.47</v>
      </c>
      <c r="L3" t="n">
        <v>1.25</v>
      </c>
      <c r="M3" t="n">
        <v>45</v>
      </c>
      <c r="N3" t="n">
        <v>58.36</v>
      </c>
      <c r="O3" t="n">
        <v>30214.33</v>
      </c>
      <c r="P3" t="n">
        <v>79.29000000000001</v>
      </c>
      <c r="Q3" t="n">
        <v>203.63</v>
      </c>
      <c r="R3" t="n">
        <v>43.71</v>
      </c>
      <c r="S3" t="n">
        <v>13.05</v>
      </c>
      <c r="T3" t="n">
        <v>14825.16</v>
      </c>
      <c r="U3" t="n">
        <v>0.3</v>
      </c>
      <c r="V3" t="n">
        <v>0.75</v>
      </c>
      <c r="W3" t="n">
        <v>0.13</v>
      </c>
      <c r="X3" t="n">
        <v>0.95</v>
      </c>
      <c r="Y3" t="n">
        <v>1</v>
      </c>
      <c r="Z3" t="n">
        <v>10</v>
      </c>
      <c r="AA3" t="n">
        <v>138.6223839027984</v>
      </c>
      <c r="AB3" t="n">
        <v>189.6692612436861</v>
      </c>
      <c r="AC3" t="n">
        <v>171.5674931531222</v>
      </c>
      <c r="AD3" t="n">
        <v>138622.3839027984</v>
      </c>
      <c r="AE3" t="n">
        <v>189669.2612436861</v>
      </c>
      <c r="AF3" t="n">
        <v>3.24250643342743e-06</v>
      </c>
      <c r="AG3" t="n">
        <v>13</v>
      </c>
      <c r="AH3" t="n">
        <v>171567.4931531222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10.6946</v>
      </c>
      <c r="E4" t="n">
        <v>9.35</v>
      </c>
      <c r="F4" t="n">
        <v>4.8</v>
      </c>
      <c r="G4" t="n">
        <v>7.58</v>
      </c>
      <c r="H4" t="n">
        <v>0.11</v>
      </c>
      <c r="I4" t="n">
        <v>38</v>
      </c>
      <c r="J4" t="n">
        <v>243.52</v>
      </c>
      <c r="K4" t="n">
        <v>58.47</v>
      </c>
      <c r="L4" t="n">
        <v>1.5</v>
      </c>
      <c r="M4" t="n">
        <v>36</v>
      </c>
      <c r="N4" t="n">
        <v>58.55</v>
      </c>
      <c r="O4" t="n">
        <v>30268.64</v>
      </c>
      <c r="P4" t="n">
        <v>76.09</v>
      </c>
      <c r="Q4" t="n">
        <v>203.6</v>
      </c>
      <c r="R4" t="n">
        <v>37.82</v>
      </c>
      <c r="S4" t="n">
        <v>13.05</v>
      </c>
      <c r="T4" t="n">
        <v>11922.79</v>
      </c>
      <c r="U4" t="n">
        <v>0.35</v>
      </c>
      <c r="V4" t="n">
        <v>0.78</v>
      </c>
      <c r="W4" t="n">
        <v>0.11</v>
      </c>
      <c r="X4" t="n">
        <v>0.76</v>
      </c>
      <c r="Y4" t="n">
        <v>1</v>
      </c>
      <c r="Z4" t="n">
        <v>10</v>
      </c>
      <c r="AA4" t="n">
        <v>133.9229055624141</v>
      </c>
      <c r="AB4" t="n">
        <v>183.2392276520235</v>
      </c>
      <c r="AC4" t="n">
        <v>165.7511329428371</v>
      </c>
      <c r="AD4" t="n">
        <v>133922.9055624141</v>
      </c>
      <c r="AE4" t="n">
        <v>183239.2276520235</v>
      </c>
      <c r="AF4" t="n">
        <v>3.45635950751358e-06</v>
      </c>
      <c r="AG4" t="n">
        <v>13</v>
      </c>
      <c r="AH4" t="n">
        <v>165751.1329428371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11.1885</v>
      </c>
      <c r="E5" t="n">
        <v>8.94</v>
      </c>
      <c r="F5" t="n">
        <v>4.67</v>
      </c>
      <c r="G5" t="n">
        <v>8.76</v>
      </c>
      <c r="H5" t="n">
        <v>0.13</v>
      </c>
      <c r="I5" t="n">
        <v>32</v>
      </c>
      <c r="J5" t="n">
        <v>243.96</v>
      </c>
      <c r="K5" t="n">
        <v>58.47</v>
      </c>
      <c r="L5" t="n">
        <v>1.75</v>
      </c>
      <c r="M5" t="n">
        <v>30</v>
      </c>
      <c r="N5" t="n">
        <v>58.74</v>
      </c>
      <c r="O5" t="n">
        <v>30323.01</v>
      </c>
      <c r="P5" t="n">
        <v>73.86</v>
      </c>
      <c r="Q5" t="n">
        <v>203.57</v>
      </c>
      <c r="R5" t="n">
        <v>33.68</v>
      </c>
      <c r="S5" t="n">
        <v>13.05</v>
      </c>
      <c r="T5" t="n">
        <v>9886.950000000001</v>
      </c>
      <c r="U5" t="n">
        <v>0.39</v>
      </c>
      <c r="V5" t="n">
        <v>0.8</v>
      </c>
      <c r="W5" t="n">
        <v>0.1</v>
      </c>
      <c r="X5" t="n">
        <v>0.63</v>
      </c>
      <c r="Y5" t="n">
        <v>1</v>
      </c>
      <c r="Z5" t="n">
        <v>10</v>
      </c>
      <c r="AA5" t="n">
        <v>123.944287101028</v>
      </c>
      <c r="AB5" t="n">
        <v>169.5860416475849</v>
      </c>
      <c r="AC5" t="n">
        <v>153.4009878482909</v>
      </c>
      <c r="AD5" t="n">
        <v>123944.287101028</v>
      </c>
      <c r="AE5" t="n">
        <v>169586.0416475849</v>
      </c>
      <c r="AF5" t="n">
        <v>3.615981743105463e-06</v>
      </c>
      <c r="AG5" t="n">
        <v>12</v>
      </c>
      <c r="AH5" t="n">
        <v>153400.9878482909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11.629</v>
      </c>
      <c r="E6" t="n">
        <v>8.6</v>
      </c>
      <c r="F6" t="n">
        <v>4.57</v>
      </c>
      <c r="G6" t="n">
        <v>10.15</v>
      </c>
      <c r="H6" t="n">
        <v>0.15</v>
      </c>
      <c r="I6" t="n">
        <v>27</v>
      </c>
      <c r="J6" t="n">
        <v>244.41</v>
      </c>
      <c r="K6" t="n">
        <v>58.47</v>
      </c>
      <c r="L6" t="n">
        <v>2</v>
      </c>
      <c r="M6" t="n">
        <v>25</v>
      </c>
      <c r="N6" t="n">
        <v>58.93</v>
      </c>
      <c r="O6" t="n">
        <v>30377.45</v>
      </c>
      <c r="P6" t="n">
        <v>72.09</v>
      </c>
      <c r="Q6" t="n">
        <v>203.64</v>
      </c>
      <c r="R6" t="n">
        <v>30.57</v>
      </c>
      <c r="S6" t="n">
        <v>13.05</v>
      </c>
      <c r="T6" t="n">
        <v>8355.940000000001</v>
      </c>
      <c r="U6" t="n">
        <v>0.43</v>
      </c>
      <c r="V6" t="n">
        <v>0.82</v>
      </c>
      <c r="W6" t="n">
        <v>0.09</v>
      </c>
      <c r="X6" t="n">
        <v>0.53</v>
      </c>
      <c r="Y6" t="n">
        <v>1</v>
      </c>
      <c r="Z6" t="n">
        <v>10</v>
      </c>
      <c r="AA6" t="n">
        <v>121.5489177323409</v>
      </c>
      <c r="AB6" t="n">
        <v>166.3085916011106</v>
      </c>
      <c r="AC6" t="n">
        <v>150.436333034321</v>
      </c>
      <c r="AD6" t="n">
        <v>121548.9177323409</v>
      </c>
      <c r="AE6" t="n">
        <v>166308.5916011106</v>
      </c>
      <c r="AF6" t="n">
        <v>3.758345773836836e-06</v>
      </c>
      <c r="AG6" t="n">
        <v>12</v>
      </c>
      <c r="AH6" t="n">
        <v>150436.333034321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11.9111</v>
      </c>
      <c r="E7" t="n">
        <v>8.4</v>
      </c>
      <c r="F7" t="n">
        <v>4.51</v>
      </c>
      <c r="G7" t="n">
        <v>11.26</v>
      </c>
      <c r="H7" t="n">
        <v>0.16</v>
      </c>
      <c r="I7" t="n">
        <v>24</v>
      </c>
      <c r="J7" t="n">
        <v>244.85</v>
      </c>
      <c r="K7" t="n">
        <v>58.47</v>
      </c>
      <c r="L7" t="n">
        <v>2.25</v>
      </c>
      <c r="M7" t="n">
        <v>22</v>
      </c>
      <c r="N7" t="n">
        <v>59.12</v>
      </c>
      <c r="O7" t="n">
        <v>30431.96</v>
      </c>
      <c r="P7" t="n">
        <v>70.98</v>
      </c>
      <c r="Q7" t="n">
        <v>203.56</v>
      </c>
      <c r="R7" t="n">
        <v>28.47</v>
      </c>
      <c r="S7" t="n">
        <v>13.05</v>
      </c>
      <c r="T7" t="n">
        <v>7321.81</v>
      </c>
      <c r="U7" t="n">
        <v>0.46</v>
      </c>
      <c r="V7" t="n">
        <v>0.83</v>
      </c>
      <c r="W7" t="n">
        <v>0.09</v>
      </c>
      <c r="X7" t="n">
        <v>0.47</v>
      </c>
      <c r="Y7" t="n">
        <v>1</v>
      </c>
      <c r="Z7" t="n">
        <v>10</v>
      </c>
      <c r="AA7" t="n">
        <v>113.2023811101741</v>
      </c>
      <c r="AB7" t="n">
        <v>154.8884919714598</v>
      </c>
      <c r="AC7" t="n">
        <v>140.1061516851099</v>
      </c>
      <c r="AD7" t="n">
        <v>113202.3811101741</v>
      </c>
      <c r="AE7" t="n">
        <v>154888.4919714598</v>
      </c>
      <c r="AF7" t="n">
        <v>3.849516927229162e-06</v>
      </c>
      <c r="AG7" t="n">
        <v>11</v>
      </c>
      <c r="AH7" t="n">
        <v>140106.1516851099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12.2262</v>
      </c>
      <c r="E8" t="n">
        <v>8.18</v>
      </c>
      <c r="F8" t="n">
        <v>4.43</v>
      </c>
      <c r="G8" t="n">
        <v>12.66</v>
      </c>
      <c r="H8" t="n">
        <v>0.18</v>
      </c>
      <c r="I8" t="n">
        <v>21</v>
      </c>
      <c r="J8" t="n">
        <v>245.29</v>
      </c>
      <c r="K8" t="n">
        <v>58.47</v>
      </c>
      <c r="L8" t="n">
        <v>2.5</v>
      </c>
      <c r="M8" t="n">
        <v>19</v>
      </c>
      <c r="N8" t="n">
        <v>59.32</v>
      </c>
      <c r="O8" t="n">
        <v>30486.54</v>
      </c>
      <c r="P8" t="n">
        <v>69.64</v>
      </c>
      <c r="Q8" t="n">
        <v>203.56</v>
      </c>
      <c r="R8" t="n">
        <v>26.14</v>
      </c>
      <c r="S8" t="n">
        <v>13.05</v>
      </c>
      <c r="T8" t="n">
        <v>6169.88</v>
      </c>
      <c r="U8" t="n">
        <v>0.5</v>
      </c>
      <c r="V8" t="n">
        <v>0.84</v>
      </c>
      <c r="W8" t="n">
        <v>0.09</v>
      </c>
      <c r="X8" t="n">
        <v>0.39</v>
      </c>
      <c r="Y8" t="n">
        <v>1</v>
      </c>
      <c r="Z8" t="n">
        <v>10</v>
      </c>
      <c r="AA8" t="n">
        <v>111.6323979422699</v>
      </c>
      <c r="AB8" t="n">
        <v>152.7403717383653</v>
      </c>
      <c r="AC8" t="n">
        <v>138.1630450321556</v>
      </c>
      <c r="AD8" t="n">
        <v>111632.3979422699</v>
      </c>
      <c r="AE8" t="n">
        <v>152740.3717383653</v>
      </c>
      <c r="AF8" t="n">
        <v>3.951353263400457e-06</v>
      </c>
      <c r="AG8" t="n">
        <v>11</v>
      </c>
      <c r="AH8" t="n">
        <v>138163.0450321556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12.5126</v>
      </c>
      <c r="E9" t="n">
        <v>7.99</v>
      </c>
      <c r="F9" t="n">
        <v>4.34</v>
      </c>
      <c r="G9" t="n">
        <v>13.7</v>
      </c>
      <c r="H9" t="n">
        <v>0.2</v>
      </c>
      <c r="I9" t="n">
        <v>19</v>
      </c>
      <c r="J9" t="n">
        <v>245.73</v>
      </c>
      <c r="K9" t="n">
        <v>58.47</v>
      </c>
      <c r="L9" t="n">
        <v>2.75</v>
      </c>
      <c r="M9" t="n">
        <v>17</v>
      </c>
      <c r="N9" t="n">
        <v>59.51</v>
      </c>
      <c r="O9" t="n">
        <v>30541.19</v>
      </c>
      <c r="P9" t="n">
        <v>68.01000000000001</v>
      </c>
      <c r="Q9" t="n">
        <v>203.59</v>
      </c>
      <c r="R9" t="n">
        <v>22.96</v>
      </c>
      <c r="S9" t="n">
        <v>13.05</v>
      </c>
      <c r="T9" t="n">
        <v>4588.17</v>
      </c>
      <c r="U9" t="n">
        <v>0.57</v>
      </c>
      <c r="V9" t="n">
        <v>0.86</v>
      </c>
      <c r="W9" t="n">
        <v>0.08</v>
      </c>
      <c r="X9" t="n">
        <v>0.3</v>
      </c>
      <c r="Y9" t="n">
        <v>1</v>
      </c>
      <c r="Z9" t="n">
        <v>10</v>
      </c>
      <c r="AA9" t="n">
        <v>110.0831273936306</v>
      </c>
      <c r="AB9" t="n">
        <v>150.6205914247254</v>
      </c>
      <c r="AC9" t="n">
        <v>136.2455735765184</v>
      </c>
      <c r="AD9" t="n">
        <v>110083.1273936306</v>
      </c>
      <c r="AE9" t="n">
        <v>150620.5914247254</v>
      </c>
      <c r="AF9" t="n">
        <v>4.04391412242762e-06</v>
      </c>
      <c r="AG9" t="n">
        <v>11</v>
      </c>
      <c r="AH9" t="n">
        <v>136245.5735765184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12.4327</v>
      </c>
      <c r="E10" t="n">
        <v>8.039999999999999</v>
      </c>
      <c r="F10" t="n">
        <v>4.44</v>
      </c>
      <c r="G10" t="n">
        <v>14.79</v>
      </c>
      <c r="H10" t="n">
        <v>0.22</v>
      </c>
      <c r="I10" t="n">
        <v>18</v>
      </c>
      <c r="J10" t="n">
        <v>246.18</v>
      </c>
      <c r="K10" t="n">
        <v>58.47</v>
      </c>
      <c r="L10" t="n">
        <v>3</v>
      </c>
      <c r="M10" t="n">
        <v>16</v>
      </c>
      <c r="N10" t="n">
        <v>59.7</v>
      </c>
      <c r="O10" t="n">
        <v>30595.91</v>
      </c>
      <c r="P10" t="n">
        <v>69.5</v>
      </c>
      <c r="Q10" t="n">
        <v>203.57</v>
      </c>
      <c r="R10" t="n">
        <v>27</v>
      </c>
      <c r="S10" t="n">
        <v>13.05</v>
      </c>
      <c r="T10" t="n">
        <v>6616.38</v>
      </c>
      <c r="U10" t="n">
        <v>0.48</v>
      </c>
      <c r="V10" t="n">
        <v>0.84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111.0122143924647</v>
      </c>
      <c r="AB10" t="n">
        <v>151.8918092449551</v>
      </c>
      <c r="AC10" t="n">
        <v>137.3954681521512</v>
      </c>
      <c r="AD10" t="n">
        <v>111012.2143924647</v>
      </c>
      <c r="AE10" t="n">
        <v>151891.8092449551</v>
      </c>
      <c r="AF10" t="n">
        <v>4.01809145260824e-06</v>
      </c>
      <c r="AG10" t="n">
        <v>11</v>
      </c>
      <c r="AH10" t="n">
        <v>137395.4681521512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12.7141</v>
      </c>
      <c r="E11" t="n">
        <v>7.87</v>
      </c>
      <c r="F11" t="n">
        <v>4.35</v>
      </c>
      <c r="G11" t="n">
        <v>16.32</v>
      </c>
      <c r="H11" t="n">
        <v>0.23</v>
      </c>
      <c r="I11" t="n">
        <v>16</v>
      </c>
      <c r="J11" t="n">
        <v>246.62</v>
      </c>
      <c r="K11" t="n">
        <v>58.47</v>
      </c>
      <c r="L11" t="n">
        <v>3.25</v>
      </c>
      <c r="M11" t="n">
        <v>14</v>
      </c>
      <c r="N11" t="n">
        <v>59.9</v>
      </c>
      <c r="O11" t="n">
        <v>30650.7</v>
      </c>
      <c r="P11" t="n">
        <v>67.98999999999999</v>
      </c>
      <c r="Q11" t="n">
        <v>203.56</v>
      </c>
      <c r="R11" t="n">
        <v>23.86</v>
      </c>
      <c r="S11" t="n">
        <v>13.05</v>
      </c>
      <c r="T11" t="n">
        <v>5052.72</v>
      </c>
      <c r="U11" t="n">
        <v>0.55</v>
      </c>
      <c r="V11" t="n">
        <v>0.86</v>
      </c>
      <c r="W11" t="n">
        <v>0.08</v>
      </c>
      <c r="X11" t="n">
        <v>0.31</v>
      </c>
      <c r="Y11" t="n">
        <v>1</v>
      </c>
      <c r="Z11" t="n">
        <v>10</v>
      </c>
      <c r="AA11" t="n">
        <v>109.5659812344893</v>
      </c>
      <c r="AB11" t="n">
        <v>149.9130092349102</v>
      </c>
      <c r="AC11" t="n">
        <v>135.6055220378011</v>
      </c>
      <c r="AD11" t="n">
        <v>109565.9812344893</v>
      </c>
      <c r="AE11" t="n">
        <v>149913.0092349102</v>
      </c>
      <c r="AF11" t="n">
        <v>4.109036374850711e-06</v>
      </c>
      <c r="AG11" t="n">
        <v>11</v>
      </c>
      <c r="AH11" t="n">
        <v>135605.5220378011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12.8342</v>
      </c>
      <c r="E12" t="n">
        <v>7.79</v>
      </c>
      <c r="F12" t="n">
        <v>4.33</v>
      </c>
      <c r="G12" t="n">
        <v>17.31</v>
      </c>
      <c r="H12" t="n">
        <v>0.25</v>
      </c>
      <c r="I12" t="n">
        <v>15</v>
      </c>
      <c r="J12" t="n">
        <v>247.07</v>
      </c>
      <c r="K12" t="n">
        <v>58.47</v>
      </c>
      <c r="L12" t="n">
        <v>3.5</v>
      </c>
      <c r="M12" t="n">
        <v>13</v>
      </c>
      <c r="N12" t="n">
        <v>60.09</v>
      </c>
      <c r="O12" t="n">
        <v>30705.56</v>
      </c>
      <c r="P12" t="n">
        <v>67.41</v>
      </c>
      <c r="Q12" t="n">
        <v>203.59</v>
      </c>
      <c r="R12" t="n">
        <v>22.97</v>
      </c>
      <c r="S12" t="n">
        <v>13.05</v>
      </c>
      <c r="T12" t="n">
        <v>4617.47</v>
      </c>
      <c r="U12" t="n">
        <v>0.57</v>
      </c>
      <c r="V12" t="n">
        <v>0.86</v>
      </c>
      <c r="W12" t="n">
        <v>0.08</v>
      </c>
      <c r="X12" t="n">
        <v>0.29</v>
      </c>
      <c r="Y12" t="n">
        <v>1</v>
      </c>
      <c r="Z12" t="n">
        <v>10</v>
      </c>
      <c r="AA12" t="n">
        <v>109.0075009274458</v>
      </c>
      <c r="AB12" t="n">
        <v>149.1488718404014</v>
      </c>
      <c r="AC12" t="n">
        <v>134.9143128437505</v>
      </c>
      <c r="AD12" t="n">
        <v>109007.5009274458</v>
      </c>
      <c r="AE12" t="n">
        <v>149148.8718404014</v>
      </c>
      <c r="AF12" t="n">
        <v>4.147851176419013e-06</v>
      </c>
      <c r="AG12" t="n">
        <v>11</v>
      </c>
      <c r="AH12" t="n">
        <v>134914.3128437505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12.9571</v>
      </c>
      <c r="E13" t="n">
        <v>7.72</v>
      </c>
      <c r="F13" t="n">
        <v>4.3</v>
      </c>
      <c r="G13" t="n">
        <v>18.43</v>
      </c>
      <c r="H13" t="n">
        <v>0.27</v>
      </c>
      <c r="I13" t="n">
        <v>14</v>
      </c>
      <c r="J13" t="n">
        <v>247.51</v>
      </c>
      <c r="K13" t="n">
        <v>58.47</v>
      </c>
      <c r="L13" t="n">
        <v>3.75</v>
      </c>
      <c r="M13" t="n">
        <v>12</v>
      </c>
      <c r="N13" t="n">
        <v>60.29</v>
      </c>
      <c r="O13" t="n">
        <v>30760.49</v>
      </c>
      <c r="P13" t="n">
        <v>66.88</v>
      </c>
      <c r="Q13" t="n">
        <v>203.56</v>
      </c>
      <c r="R13" t="n">
        <v>22.2</v>
      </c>
      <c r="S13" t="n">
        <v>13.05</v>
      </c>
      <c r="T13" t="n">
        <v>4233.32</v>
      </c>
      <c r="U13" t="n">
        <v>0.59</v>
      </c>
      <c r="V13" t="n">
        <v>0.87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108.4671799091528</v>
      </c>
      <c r="AB13" t="n">
        <v>148.4095807858923</v>
      </c>
      <c r="AC13" t="n">
        <v>134.2455786898819</v>
      </c>
      <c r="AD13" t="n">
        <v>108467.1799091528</v>
      </c>
      <c r="AE13" t="n">
        <v>148409.5807858923</v>
      </c>
      <c r="AF13" t="n">
        <v>4.187570902586746e-06</v>
      </c>
      <c r="AG13" t="n">
        <v>11</v>
      </c>
      <c r="AH13" t="n">
        <v>134245.5786898819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13.07</v>
      </c>
      <c r="E14" t="n">
        <v>7.65</v>
      </c>
      <c r="F14" t="n">
        <v>4.28</v>
      </c>
      <c r="G14" t="n">
        <v>19.76</v>
      </c>
      <c r="H14" t="n">
        <v>0.29</v>
      </c>
      <c r="I14" t="n">
        <v>13</v>
      </c>
      <c r="J14" t="n">
        <v>247.96</v>
      </c>
      <c r="K14" t="n">
        <v>58.47</v>
      </c>
      <c r="L14" t="n">
        <v>4</v>
      </c>
      <c r="M14" t="n">
        <v>11</v>
      </c>
      <c r="N14" t="n">
        <v>60.48</v>
      </c>
      <c r="O14" t="n">
        <v>30815.5</v>
      </c>
      <c r="P14" t="n">
        <v>66.54000000000001</v>
      </c>
      <c r="Q14" t="n">
        <v>203.56</v>
      </c>
      <c r="R14" t="n">
        <v>21.53</v>
      </c>
      <c r="S14" t="n">
        <v>13.05</v>
      </c>
      <c r="T14" t="n">
        <v>3902.6</v>
      </c>
      <c r="U14" t="n">
        <v>0.61</v>
      </c>
      <c r="V14" t="n">
        <v>0.87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101.1266215942337</v>
      </c>
      <c r="AB14" t="n">
        <v>138.3659050568479</v>
      </c>
      <c r="AC14" t="n">
        <v>125.1604572760269</v>
      </c>
      <c r="AD14" t="n">
        <v>101126.6215942337</v>
      </c>
      <c r="AE14" t="n">
        <v>138365.9050568479</v>
      </c>
      <c r="AF14" t="n">
        <v>4.224058755185093e-06</v>
      </c>
      <c r="AG14" t="n">
        <v>10</v>
      </c>
      <c r="AH14" t="n">
        <v>125160.4572760269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13.0638</v>
      </c>
      <c r="E15" t="n">
        <v>7.65</v>
      </c>
      <c r="F15" t="n">
        <v>4.28</v>
      </c>
      <c r="G15" t="n">
        <v>19.77</v>
      </c>
      <c r="H15" t="n">
        <v>0.3</v>
      </c>
      <c r="I15" t="n">
        <v>13</v>
      </c>
      <c r="J15" t="n">
        <v>248.4</v>
      </c>
      <c r="K15" t="n">
        <v>58.47</v>
      </c>
      <c r="L15" t="n">
        <v>4.25</v>
      </c>
      <c r="M15" t="n">
        <v>11</v>
      </c>
      <c r="N15" t="n">
        <v>60.68</v>
      </c>
      <c r="O15" t="n">
        <v>30870.57</v>
      </c>
      <c r="P15" t="n">
        <v>66.37</v>
      </c>
      <c r="Q15" t="n">
        <v>203.59</v>
      </c>
      <c r="R15" t="n">
        <v>21.55</v>
      </c>
      <c r="S15" t="n">
        <v>13.05</v>
      </c>
      <c r="T15" t="n">
        <v>3912.72</v>
      </c>
      <c r="U15" t="n">
        <v>0.61</v>
      </c>
      <c r="V15" t="n">
        <v>0.87</v>
      </c>
      <c r="W15" t="n">
        <v>0.08</v>
      </c>
      <c r="X15" t="n">
        <v>0.24</v>
      </c>
      <c r="Y15" t="n">
        <v>1</v>
      </c>
      <c r="Z15" t="n">
        <v>10</v>
      </c>
      <c r="AA15" t="n">
        <v>101.0702670918577</v>
      </c>
      <c r="AB15" t="n">
        <v>138.2887983405118</v>
      </c>
      <c r="AC15" t="n">
        <v>125.090709516478</v>
      </c>
      <c r="AD15" t="n">
        <v>101070.2670918577</v>
      </c>
      <c r="AE15" t="n">
        <v>138288.7983405119</v>
      </c>
      <c r="AF15" t="n">
        <v>4.222054993572075e-06</v>
      </c>
      <c r="AG15" t="n">
        <v>10</v>
      </c>
      <c r="AH15" t="n">
        <v>125090.709516478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13.181</v>
      </c>
      <c r="E16" t="n">
        <v>7.59</v>
      </c>
      <c r="F16" t="n">
        <v>4.26</v>
      </c>
      <c r="G16" t="n">
        <v>21.32</v>
      </c>
      <c r="H16" t="n">
        <v>0.32</v>
      </c>
      <c r="I16" t="n">
        <v>12</v>
      </c>
      <c r="J16" t="n">
        <v>248.85</v>
      </c>
      <c r="K16" t="n">
        <v>58.47</v>
      </c>
      <c r="L16" t="n">
        <v>4.5</v>
      </c>
      <c r="M16" t="n">
        <v>10</v>
      </c>
      <c r="N16" t="n">
        <v>60.88</v>
      </c>
      <c r="O16" t="n">
        <v>30925.72</v>
      </c>
      <c r="P16" t="n">
        <v>65.91</v>
      </c>
      <c r="Q16" t="n">
        <v>203.56</v>
      </c>
      <c r="R16" t="n">
        <v>20.92</v>
      </c>
      <c r="S16" t="n">
        <v>13.05</v>
      </c>
      <c r="T16" t="n">
        <v>3605.2</v>
      </c>
      <c r="U16" t="n">
        <v>0.62</v>
      </c>
      <c r="V16" t="n">
        <v>0.88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100.5970809320399</v>
      </c>
      <c r="AB16" t="n">
        <v>137.6413641611495</v>
      </c>
      <c r="AC16" t="n">
        <v>124.5050655465142</v>
      </c>
      <c r="AD16" t="n">
        <v>100597.0809320399</v>
      </c>
      <c r="AE16" t="n">
        <v>137641.3641611495</v>
      </c>
      <c r="AF16" t="n">
        <v>4.259932551805256e-06</v>
      </c>
      <c r="AG16" t="n">
        <v>10</v>
      </c>
      <c r="AH16" t="n">
        <v>124505.0655465142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13.3033</v>
      </c>
      <c r="E17" t="n">
        <v>7.52</v>
      </c>
      <c r="F17" t="n">
        <v>4.24</v>
      </c>
      <c r="G17" t="n">
        <v>23.13</v>
      </c>
      <c r="H17" t="n">
        <v>0.34</v>
      </c>
      <c r="I17" t="n">
        <v>11</v>
      </c>
      <c r="J17" t="n">
        <v>249.3</v>
      </c>
      <c r="K17" t="n">
        <v>58.47</v>
      </c>
      <c r="L17" t="n">
        <v>4.75</v>
      </c>
      <c r="M17" t="n">
        <v>9</v>
      </c>
      <c r="N17" t="n">
        <v>61.07</v>
      </c>
      <c r="O17" t="n">
        <v>30980.93</v>
      </c>
      <c r="P17" t="n">
        <v>65.43000000000001</v>
      </c>
      <c r="Q17" t="n">
        <v>203.6</v>
      </c>
      <c r="R17" t="n">
        <v>20.3</v>
      </c>
      <c r="S17" t="n">
        <v>13.05</v>
      </c>
      <c r="T17" t="n">
        <v>3301.02</v>
      </c>
      <c r="U17" t="n">
        <v>0.64</v>
      </c>
      <c r="V17" t="n">
        <v>0.88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100.1127531927513</v>
      </c>
      <c r="AB17" t="n">
        <v>136.9786855812233</v>
      </c>
      <c r="AC17" t="n">
        <v>123.9056320801807</v>
      </c>
      <c r="AD17" t="n">
        <v>100112.7531927513</v>
      </c>
      <c r="AE17" t="n">
        <v>136978.6855812233</v>
      </c>
      <c r="AF17" t="n">
        <v>4.299458365558825e-06</v>
      </c>
      <c r="AG17" t="n">
        <v>10</v>
      </c>
      <c r="AH17" t="n">
        <v>123905.6320801807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13.3003</v>
      </c>
      <c r="E18" t="n">
        <v>7.52</v>
      </c>
      <c r="F18" t="n">
        <v>4.24</v>
      </c>
      <c r="G18" t="n">
        <v>23.14</v>
      </c>
      <c r="H18" t="n">
        <v>0.36</v>
      </c>
      <c r="I18" t="n">
        <v>11</v>
      </c>
      <c r="J18" t="n">
        <v>249.75</v>
      </c>
      <c r="K18" t="n">
        <v>58.47</v>
      </c>
      <c r="L18" t="n">
        <v>5</v>
      </c>
      <c r="M18" t="n">
        <v>9</v>
      </c>
      <c r="N18" t="n">
        <v>61.27</v>
      </c>
      <c r="O18" t="n">
        <v>31036.22</v>
      </c>
      <c r="P18" t="n">
        <v>65.45999999999999</v>
      </c>
      <c r="Q18" t="n">
        <v>203.56</v>
      </c>
      <c r="R18" t="n">
        <v>20.27</v>
      </c>
      <c r="S18" t="n">
        <v>13.05</v>
      </c>
      <c r="T18" t="n">
        <v>3284.82</v>
      </c>
      <c r="U18" t="n">
        <v>0.64</v>
      </c>
      <c r="V18" t="n">
        <v>0.88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100.1316726467378</v>
      </c>
      <c r="AB18" t="n">
        <v>137.004572012835</v>
      </c>
      <c r="AC18" t="n">
        <v>123.9290479470913</v>
      </c>
      <c r="AD18" t="n">
        <v>100131.6726467378</v>
      </c>
      <c r="AE18" t="n">
        <v>137004.572012835</v>
      </c>
      <c r="AF18" t="n">
        <v>4.29848880348801e-06</v>
      </c>
      <c r="AG18" t="n">
        <v>10</v>
      </c>
      <c r="AH18" t="n">
        <v>123929.0479470913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13.4746</v>
      </c>
      <c r="E19" t="n">
        <v>7.42</v>
      </c>
      <c r="F19" t="n">
        <v>4.19</v>
      </c>
      <c r="G19" t="n">
        <v>25.15</v>
      </c>
      <c r="H19" t="n">
        <v>0.37</v>
      </c>
      <c r="I19" t="n">
        <v>10</v>
      </c>
      <c r="J19" t="n">
        <v>250.2</v>
      </c>
      <c r="K19" t="n">
        <v>58.47</v>
      </c>
      <c r="L19" t="n">
        <v>5.25</v>
      </c>
      <c r="M19" t="n">
        <v>8</v>
      </c>
      <c r="N19" t="n">
        <v>61.47</v>
      </c>
      <c r="O19" t="n">
        <v>31091.59</v>
      </c>
      <c r="P19" t="n">
        <v>64.58</v>
      </c>
      <c r="Q19" t="n">
        <v>203.56</v>
      </c>
      <c r="R19" t="n">
        <v>18.46</v>
      </c>
      <c r="S19" t="n">
        <v>13.05</v>
      </c>
      <c r="T19" t="n">
        <v>2386.43</v>
      </c>
      <c r="U19" t="n">
        <v>0.71</v>
      </c>
      <c r="V19" t="n">
        <v>0.89</v>
      </c>
      <c r="W19" t="n">
        <v>0.07000000000000001</v>
      </c>
      <c r="X19" t="n">
        <v>0.15</v>
      </c>
      <c r="Y19" t="n">
        <v>1</v>
      </c>
      <c r="Z19" t="n">
        <v>10</v>
      </c>
      <c r="AA19" t="n">
        <v>99.36360873012956</v>
      </c>
      <c r="AB19" t="n">
        <v>135.9536730775436</v>
      </c>
      <c r="AC19" t="n">
        <v>122.9784453312378</v>
      </c>
      <c r="AD19" t="n">
        <v>99363.60873012956</v>
      </c>
      <c r="AE19" t="n">
        <v>135953.6730775436</v>
      </c>
      <c r="AF19" t="n">
        <v>4.354820359802376e-06</v>
      </c>
      <c r="AG19" t="n">
        <v>10</v>
      </c>
      <c r="AH19" t="n">
        <v>122978.4453312378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13.4489</v>
      </c>
      <c r="E20" t="n">
        <v>7.44</v>
      </c>
      <c r="F20" t="n">
        <v>4.21</v>
      </c>
      <c r="G20" t="n">
        <v>25.24</v>
      </c>
      <c r="H20" t="n">
        <v>0.39</v>
      </c>
      <c r="I20" t="n">
        <v>10</v>
      </c>
      <c r="J20" t="n">
        <v>250.64</v>
      </c>
      <c r="K20" t="n">
        <v>58.47</v>
      </c>
      <c r="L20" t="n">
        <v>5.5</v>
      </c>
      <c r="M20" t="n">
        <v>8</v>
      </c>
      <c r="N20" t="n">
        <v>61.67</v>
      </c>
      <c r="O20" t="n">
        <v>31147.02</v>
      </c>
      <c r="P20" t="n">
        <v>64.58</v>
      </c>
      <c r="Q20" t="n">
        <v>203.57</v>
      </c>
      <c r="R20" t="n">
        <v>19.28</v>
      </c>
      <c r="S20" t="n">
        <v>13.05</v>
      </c>
      <c r="T20" t="n">
        <v>2795.05</v>
      </c>
      <c r="U20" t="n">
        <v>0.68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99.43103689572001</v>
      </c>
      <c r="AB20" t="n">
        <v>136.0459312684251</v>
      </c>
      <c r="AC20" t="n">
        <v>123.0618985298668</v>
      </c>
      <c r="AD20" t="n">
        <v>99431.03689572001</v>
      </c>
      <c r="AE20" t="n">
        <v>136045.9312684251</v>
      </c>
      <c r="AF20" t="n">
        <v>4.346514444729058e-06</v>
      </c>
      <c r="AG20" t="n">
        <v>10</v>
      </c>
      <c r="AH20" t="n">
        <v>123061.8985298668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13.5384</v>
      </c>
      <c r="E21" t="n">
        <v>7.39</v>
      </c>
      <c r="F21" t="n">
        <v>4.2</v>
      </c>
      <c r="G21" t="n">
        <v>28.03</v>
      </c>
      <c r="H21" t="n">
        <v>0.41</v>
      </c>
      <c r="I21" t="n">
        <v>9</v>
      </c>
      <c r="J21" t="n">
        <v>251.09</v>
      </c>
      <c r="K21" t="n">
        <v>58.47</v>
      </c>
      <c r="L21" t="n">
        <v>5.75</v>
      </c>
      <c r="M21" t="n">
        <v>7</v>
      </c>
      <c r="N21" t="n">
        <v>61.87</v>
      </c>
      <c r="O21" t="n">
        <v>31202.53</v>
      </c>
      <c r="P21" t="n">
        <v>64.25</v>
      </c>
      <c r="Q21" t="n">
        <v>203.56</v>
      </c>
      <c r="R21" t="n">
        <v>19.14</v>
      </c>
      <c r="S21" t="n">
        <v>13.05</v>
      </c>
      <c r="T21" t="n">
        <v>2730.46</v>
      </c>
      <c r="U21" t="n">
        <v>0.68</v>
      </c>
      <c r="V21" t="n">
        <v>0.89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99.10190829961979</v>
      </c>
      <c r="AB21" t="n">
        <v>135.5956030031121</v>
      </c>
      <c r="AC21" t="n">
        <v>122.6545489621555</v>
      </c>
      <c r="AD21" t="n">
        <v>99101.9082996198</v>
      </c>
      <c r="AE21" t="n">
        <v>135595.6030031121</v>
      </c>
      <c r="AF21" t="n">
        <v>4.375439713175046e-06</v>
      </c>
      <c r="AG21" t="n">
        <v>10</v>
      </c>
      <c r="AH21" t="n">
        <v>122654.5489621555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13.5287</v>
      </c>
      <c r="E22" t="n">
        <v>7.39</v>
      </c>
      <c r="F22" t="n">
        <v>4.21</v>
      </c>
      <c r="G22" t="n">
        <v>28.06</v>
      </c>
      <c r="H22" t="n">
        <v>0.42</v>
      </c>
      <c r="I22" t="n">
        <v>9</v>
      </c>
      <c r="J22" t="n">
        <v>251.55</v>
      </c>
      <c r="K22" t="n">
        <v>58.47</v>
      </c>
      <c r="L22" t="n">
        <v>6</v>
      </c>
      <c r="M22" t="n">
        <v>7</v>
      </c>
      <c r="N22" t="n">
        <v>62.07</v>
      </c>
      <c r="O22" t="n">
        <v>31258.11</v>
      </c>
      <c r="P22" t="n">
        <v>64.41</v>
      </c>
      <c r="Q22" t="n">
        <v>203.6</v>
      </c>
      <c r="R22" t="n">
        <v>19.34</v>
      </c>
      <c r="S22" t="n">
        <v>13.05</v>
      </c>
      <c r="T22" t="n">
        <v>2832.1</v>
      </c>
      <c r="U22" t="n">
        <v>0.67</v>
      </c>
      <c r="V22" t="n">
        <v>0.89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99.19291169019009</v>
      </c>
      <c r="AB22" t="n">
        <v>135.7201178568766</v>
      </c>
      <c r="AC22" t="n">
        <v>122.7671802930344</v>
      </c>
      <c r="AD22" t="n">
        <v>99192.91169019009</v>
      </c>
      <c r="AE22" t="n">
        <v>135720.1178568766</v>
      </c>
      <c r="AF22" t="n">
        <v>4.372304795812744e-06</v>
      </c>
      <c r="AG22" t="n">
        <v>10</v>
      </c>
      <c r="AH22" t="n">
        <v>122767.1802930344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13.5425</v>
      </c>
      <c r="E23" t="n">
        <v>7.38</v>
      </c>
      <c r="F23" t="n">
        <v>4.2</v>
      </c>
      <c r="G23" t="n">
        <v>28.01</v>
      </c>
      <c r="H23" t="n">
        <v>0.44</v>
      </c>
      <c r="I23" t="n">
        <v>9</v>
      </c>
      <c r="J23" t="n">
        <v>252</v>
      </c>
      <c r="K23" t="n">
        <v>58.47</v>
      </c>
      <c r="L23" t="n">
        <v>6.25</v>
      </c>
      <c r="M23" t="n">
        <v>7</v>
      </c>
      <c r="N23" t="n">
        <v>62.27</v>
      </c>
      <c r="O23" t="n">
        <v>31313.77</v>
      </c>
      <c r="P23" t="n">
        <v>64.18000000000001</v>
      </c>
      <c r="Q23" t="n">
        <v>203.59</v>
      </c>
      <c r="R23" t="n">
        <v>19.11</v>
      </c>
      <c r="S23" t="n">
        <v>13.05</v>
      </c>
      <c r="T23" t="n">
        <v>2715.73</v>
      </c>
      <c r="U23" t="n">
        <v>0.68</v>
      </c>
      <c r="V23" t="n">
        <v>0.89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99.06516673048669</v>
      </c>
      <c r="AB23" t="n">
        <v>135.5453315673006</v>
      </c>
      <c r="AC23" t="n">
        <v>122.6090753616214</v>
      </c>
      <c r="AD23" t="n">
        <v>99065.1667304867</v>
      </c>
      <c r="AE23" t="n">
        <v>135545.3315673006</v>
      </c>
      <c r="AF23" t="n">
        <v>4.376764781338494e-06</v>
      </c>
      <c r="AG23" t="n">
        <v>10</v>
      </c>
      <c r="AH23" t="n">
        <v>122609.0753616214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13.5349</v>
      </c>
      <c r="E24" t="n">
        <v>7.39</v>
      </c>
      <c r="F24" t="n">
        <v>4.21</v>
      </c>
      <c r="G24" t="n">
        <v>28.04</v>
      </c>
      <c r="H24" t="n">
        <v>0.46</v>
      </c>
      <c r="I24" t="n">
        <v>9</v>
      </c>
      <c r="J24" t="n">
        <v>252.45</v>
      </c>
      <c r="K24" t="n">
        <v>58.47</v>
      </c>
      <c r="L24" t="n">
        <v>6.5</v>
      </c>
      <c r="M24" t="n">
        <v>7</v>
      </c>
      <c r="N24" t="n">
        <v>62.47</v>
      </c>
      <c r="O24" t="n">
        <v>31369.49</v>
      </c>
      <c r="P24" t="n">
        <v>64.05</v>
      </c>
      <c r="Q24" t="n">
        <v>203.56</v>
      </c>
      <c r="R24" t="n">
        <v>19.21</v>
      </c>
      <c r="S24" t="n">
        <v>13.05</v>
      </c>
      <c r="T24" t="n">
        <v>2766.66</v>
      </c>
      <c r="U24" t="n">
        <v>0.68</v>
      </c>
      <c r="V24" t="n">
        <v>0.89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99.03509411555395</v>
      </c>
      <c r="AB24" t="n">
        <v>135.5041848888395</v>
      </c>
      <c r="AC24" t="n">
        <v>122.5718556644029</v>
      </c>
      <c r="AD24" t="n">
        <v>99035.09411555395</v>
      </c>
      <c r="AE24" t="n">
        <v>135504.1848888395</v>
      </c>
      <c r="AF24" t="n">
        <v>4.374308557425762e-06</v>
      </c>
      <c r="AG24" t="n">
        <v>10</v>
      </c>
      <c r="AH24" t="n">
        <v>122571.8556644029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13.6768</v>
      </c>
      <c r="E25" t="n">
        <v>7.31</v>
      </c>
      <c r="F25" t="n">
        <v>4.18</v>
      </c>
      <c r="G25" t="n">
        <v>31.33</v>
      </c>
      <c r="H25" t="n">
        <v>0.47</v>
      </c>
      <c r="I25" t="n">
        <v>8</v>
      </c>
      <c r="J25" t="n">
        <v>252.9</v>
      </c>
      <c r="K25" t="n">
        <v>58.47</v>
      </c>
      <c r="L25" t="n">
        <v>6.75</v>
      </c>
      <c r="M25" t="n">
        <v>6</v>
      </c>
      <c r="N25" t="n">
        <v>62.68</v>
      </c>
      <c r="O25" t="n">
        <v>31425.3</v>
      </c>
      <c r="P25" t="n">
        <v>63.57</v>
      </c>
      <c r="Q25" t="n">
        <v>203.57</v>
      </c>
      <c r="R25" t="n">
        <v>18.3</v>
      </c>
      <c r="S25" t="n">
        <v>13.05</v>
      </c>
      <c r="T25" t="n">
        <v>2315.16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98.53110976461889</v>
      </c>
      <c r="AB25" t="n">
        <v>134.8146112656702</v>
      </c>
      <c r="AC25" t="n">
        <v>121.9480939800059</v>
      </c>
      <c r="AD25" t="n">
        <v>98531.10976461889</v>
      </c>
      <c r="AE25" t="n">
        <v>134814.6112656702</v>
      </c>
      <c r="AF25" t="n">
        <v>4.420168843375323e-06</v>
      </c>
      <c r="AG25" t="n">
        <v>10</v>
      </c>
      <c r="AH25" t="n">
        <v>121948.0939800059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13.6778</v>
      </c>
      <c r="E26" t="n">
        <v>7.31</v>
      </c>
      <c r="F26" t="n">
        <v>4.18</v>
      </c>
      <c r="G26" t="n">
        <v>31.32</v>
      </c>
      <c r="H26" t="n">
        <v>0.49</v>
      </c>
      <c r="I26" t="n">
        <v>8</v>
      </c>
      <c r="J26" t="n">
        <v>253.35</v>
      </c>
      <c r="K26" t="n">
        <v>58.47</v>
      </c>
      <c r="L26" t="n">
        <v>7</v>
      </c>
      <c r="M26" t="n">
        <v>6</v>
      </c>
      <c r="N26" t="n">
        <v>62.88</v>
      </c>
      <c r="O26" t="n">
        <v>31481.17</v>
      </c>
      <c r="P26" t="n">
        <v>63.29</v>
      </c>
      <c r="Q26" t="n">
        <v>203.56</v>
      </c>
      <c r="R26" t="n">
        <v>18.25</v>
      </c>
      <c r="S26" t="n">
        <v>13.05</v>
      </c>
      <c r="T26" t="n">
        <v>2291.52</v>
      </c>
      <c r="U26" t="n">
        <v>0.71</v>
      </c>
      <c r="V26" t="n">
        <v>0.89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98.41766861855716</v>
      </c>
      <c r="AB26" t="n">
        <v>134.6593960849584</v>
      </c>
      <c r="AC26" t="n">
        <v>121.8076923182954</v>
      </c>
      <c r="AD26" t="n">
        <v>98417.66861855716</v>
      </c>
      <c r="AE26" t="n">
        <v>134659.3960849585</v>
      </c>
      <c r="AF26" t="n">
        <v>4.420492030732262e-06</v>
      </c>
      <c r="AG26" t="n">
        <v>10</v>
      </c>
      <c r="AH26" t="n">
        <v>121807.6923182954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13.6622</v>
      </c>
      <c r="E27" t="n">
        <v>7.32</v>
      </c>
      <c r="F27" t="n">
        <v>4.18</v>
      </c>
      <c r="G27" t="n">
        <v>31.39</v>
      </c>
      <c r="H27" t="n">
        <v>0.51</v>
      </c>
      <c r="I27" t="n">
        <v>8</v>
      </c>
      <c r="J27" t="n">
        <v>253.81</v>
      </c>
      <c r="K27" t="n">
        <v>58.47</v>
      </c>
      <c r="L27" t="n">
        <v>7.25</v>
      </c>
      <c r="M27" t="n">
        <v>6</v>
      </c>
      <c r="N27" t="n">
        <v>63.08</v>
      </c>
      <c r="O27" t="n">
        <v>31537.13</v>
      </c>
      <c r="P27" t="n">
        <v>63.26</v>
      </c>
      <c r="Q27" t="n">
        <v>203.57</v>
      </c>
      <c r="R27" t="n">
        <v>18.56</v>
      </c>
      <c r="S27" t="n">
        <v>13.05</v>
      </c>
      <c r="T27" t="n">
        <v>2446.27</v>
      </c>
      <c r="U27" t="n">
        <v>0.7</v>
      </c>
      <c r="V27" t="n">
        <v>0.89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98.43742029392764</v>
      </c>
      <c r="AB27" t="n">
        <v>134.6864211985827</v>
      </c>
      <c r="AC27" t="n">
        <v>121.8321381930054</v>
      </c>
      <c r="AD27" t="n">
        <v>98437.42029392764</v>
      </c>
      <c r="AE27" t="n">
        <v>134686.4211985827</v>
      </c>
      <c r="AF27" t="n">
        <v>4.415450307964022e-06</v>
      </c>
      <c r="AG27" t="n">
        <v>10</v>
      </c>
      <c r="AH27" t="n">
        <v>121832.1381930054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13.8074</v>
      </c>
      <c r="E28" t="n">
        <v>7.24</v>
      </c>
      <c r="F28" t="n">
        <v>4.16</v>
      </c>
      <c r="G28" t="n">
        <v>35.61</v>
      </c>
      <c r="H28" t="n">
        <v>0.52</v>
      </c>
      <c r="I28" t="n">
        <v>7</v>
      </c>
      <c r="J28" t="n">
        <v>254.26</v>
      </c>
      <c r="K28" t="n">
        <v>58.47</v>
      </c>
      <c r="L28" t="n">
        <v>7.5</v>
      </c>
      <c r="M28" t="n">
        <v>5</v>
      </c>
      <c r="N28" t="n">
        <v>63.29</v>
      </c>
      <c r="O28" t="n">
        <v>31593.16</v>
      </c>
      <c r="P28" t="n">
        <v>62.59</v>
      </c>
      <c r="Q28" t="n">
        <v>203.56</v>
      </c>
      <c r="R28" t="n">
        <v>17.48</v>
      </c>
      <c r="S28" t="n">
        <v>13.05</v>
      </c>
      <c r="T28" t="n">
        <v>1909.25</v>
      </c>
      <c r="U28" t="n">
        <v>0.75</v>
      </c>
      <c r="V28" t="n">
        <v>0.9</v>
      </c>
      <c r="W28" t="n">
        <v>0.07000000000000001</v>
      </c>
      <c r="X28" t="n">
        <v>0.11</v>
      </c>
      <c r="Y28" t="n">
        <v>1</v>
      </c>
      <c r="Z28" t="n">
        <v>10</v>
      </c>
      <c r="AA28" t="n">
        <v>97.86893972773456</v>
      </c>
      <c r="AB28" t="n">
        <v>133.9086010083252</v>
      </c>
      <c r="AC28" t="n">
        <v>121.1285520700283</v>
      </c>
      <c r="AD28" t="n">
        <v>97868.93972773456</v>
      </c>
      <c r="AE28" t="n">
        <v>133908.6010083252</v>
      </c>
      <c r="AF28" t="n">
        <v>4.46237711219148e-06</v>
      </c>
      <c r="AG28" t="n">
        <v>10</v>
      </c>
      <c r="AH28" t="n">
        <v>121128.5520700283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13.8579</v>
      </c>
      <c r="E29" t="n">
        <v>7.22</v>
      </c>
      <c r="F29" t="n">
        <v>4.13</v>
      </c>
      <c r="G29" t="n">
        <v>35.39</v>
      </c>
      <c r="H29" t="n">
        <v>0.54</v>
      </c>
      <c r="I29" t="n">
        <v>7</v>
      </c>
      <c r="J29" t="n">
        <v>254.72</v>
      </c>
      <c r="K29" t="n">
        <v>58.47</v>
      </c>
      <c r="L29" t="n">
        <v>7.75</v>
      </c>
      <c r="M29" t="n">
        <v>5</v>
      </c>
      <c r="N29" t="n">
        <v>63.49</v>
      </c>
      <c r="O29" t="n">
        <v>31649.26</v>
      </c>
      <c r="P29" t="n">
        <v>62.11</v>
      </c>
      <c r="Q29" t="n">
        <v>203.56</v>
      </c>
      <c r="R29" t="n">
        <v>16.68</v>
      </c>
      <c r="S29" t="n">
        <v>13.05</v>
      </c>
      <c r="T29" t="n">
        <v>1511.09</v>
      </c>
      <c r="U29" t="n">
        <v>0.78</v>
      </c>
      <c r="V29" t="n">
        <v>0.9</v>
      </c>
      <c r="W29" t="n">
        <v>0.06</v>
      </c>
      <c r="X29" t="n">
        <v>0.09</v>
      </c>
      <c r="Y29" t="n">
        <v>1</v>
      </c>
      <c r="Z29" t="n">
        <v>10</v>
      </c>
      <c r="AA29" t="n">
        <v>97.56297787671201</v>
      </c>
      <c r="AB29" t="n">
        <v>133.4899705056721</v>
      </c>
      <c r="AC29" t="n">
        <v>120.7498750749967</v>
      </c>
      <c r="AD29" t="n">
        <v>97562.97787671202</v>
      </c>
      <c r="AE29" t="n">
        <v>133489.9705056722</v>
      </c>
      <c r="AF29" t="n">
        <v>4.47869807371687e-06</v>
      </c>
      <c r="AG29" t="n">
        <v>10</v>
      </c>
      <c r="AH29" t="n">
        <v>120749.8750749967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13.81</v>
      </c>
      <c r="E30" t="n">
        <v>7.24</v>
      </c>
      <c r="F30" t="n">
        <v>4.15</v>
      </c>
      <c r="G30" t="n">
        <v>35.6</v>
      </c>
      <c r="H30" t="n">
        <v>0.5600000000000001</v>
      </c>
      <c r="I30" t="n">
        <v>7</v>
      </c>
      <c r="J30" t="n">
        <v>255.17</v>
      </c>
      <c r="K30" t="n">
        <v>58.47</v>
      </c>
      <c r="L30" t="n">
        <v>8</v>
      </c>
      <c r="M30" t="n">
        <v>5</v>
      </c>
      <c r="N30" t="n">
        <v>63.7</v>
      </c>
      <c r="O30" t="n">
        <v>31705.44</v>
      </c>
      <c r="P30" t="n">
        <v>62.47</v>
      </c>
      <c r="Q30" t="n">
        <v>203.56</v>
      </c>
      <c r="R30" t="n">
        <v>17.65</v>
      </c>
      <c r="S30" t="n">
        <v>13.05</v>
      </c>
      <c r="T30" t="n">
        <v>1993.25</v>
      </c>
      <c r="U30" t="n">
        <v>0.74</v>
      </c>
      <c r="V30" t="n">
        <v>0.9</v>
      </c>
      <c r="W30" t="n">
        <v>0.06</v>
      </c>
      <c r="X30" t="n">
        <v>0.11</v>
      </c>
      <c r="Y30" t="n">
        <v>1</v>
      </c>
      <c r="Z30" t="n">
        <v>10</v>
      </c>
      <c r="AA30" t="n">
        <v>97.81041005455744</v>
      </c>
      <c r="AB30" t="n">
        <v>133.8285181273374</v>
      </c>
      <c r="AC30" t="n">
        <v>121.0561121868049</v>
      </c>
      <c r="AD30" t="n">
        <v>97810.41005455743</v>
      </c>
      <c r="AE30" t="n">
        <v>133828.5181273374</v>
      </c>
      <c r="AF30" t="n">
        <v>4.46321739931952e-06</v>
      </c>
      <c r="AG30" t="n">
        <v>10</v>
      </c>
      <c r="AH30" t="n">
        <v>121056.1121868049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13.7841</v>
      </c>
      <c r="E31" t="n">
        <v>7.25</v>
      </c>
      <c r="F31" t="n">
        <v>4.17</v>
      </c>
      <c r="G31" t="n">
        <v>35.72</v>
      </c>
      <c r="H31" t="n">
        <v>0.57</v>
      </c>
      <c r="I31" t="n">
        <v>7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62.59</v>
      </c>
      <c r="Q31" t="n">
        <v>203.56</v>
      </c>
      <c r="R31" t="n">
        <v>18.03</v>
      </c>
      <c r="S31" t="n">
        <v>13.05</v>
      </c>
      <c r="T31" t="n">
        <v>2183.18</v>
      </c>
      <c r="U31" t="n">
        <v>0.72</v>
      </c>
      <c r="V31" t="n">
        <v>0.9</v>
      </c>
      <c r="W31" t="n">
        <v>0.07000000000000001</v>
      </c>
      <c r="X31" t="n">
        <v>0.13</v>
      </c>
      <c r="Y31" t="n">
        <v>1</v>
      </c>
      <c r="Z31" t="n">
        <v>10</v>
      </c>
      <c r="AA31" t="n">
        <v>97.92107260924806</v>
      </c>
      <c r="AB31" t="n">
        <v>133.9799315167524</v>
      </c>
      <c r="AC31" t="n">
        <v>121.1930748948442</v>
      </c>
      <c r="AD31" t="n">
        <v>97921.07260924806</v>
      </c>
      <c r="AE31" t="n">
        <v>133979.9315167524</v>
      </c>
      <c r="AF31" t="n">
        <v>4.454846846774816e-06</v>
      </c>
      <c r="AG31" t="n">
        <v>10</v>
      </c>
      <c r="AH31" t="n">
        <v>121193.0748948442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13.7931</v>
      </c>
      <c r="E32" t="n">
        <v>7.25</v>
      </c>
      <c r="F32" t="n">
        <v>4.16</v>
      </c>
      <c r="G32" t="n">
        <v>35.68</v>
      </c>
      <c r="H32" t="n">
        <v>0.59</v>
      </c>
      <c r="I32" t="n">
        <v>7</v>
      </c>
      <c r="J32" t="n">
        <v>256.09</v>
      </c>
      <c r="K32" t="n">
        <v>58.47</v>
      </c>
      <c r="L32" t="n">
        <v>8.5</v>
      </c>
      <c r="M32" t="n">
        <v>5</v>
      </c>
      <c r="N32" t="n">
        <v>64.11</v>
      </c>
      <c r="O32" t="n">
        <v>31818.02</v>
      </c>
      <c r="P32" t="n">
        <v>62.23</v>
      </c>
      <c r="Q32" t="n">
        <v>203.57</v>
      </c>
      <c r="R32" t="n">
        <v>17.88</v>
      </c>
      <c r="S32" t="n">
        <v>13.05</v>
      </c>
      <c r="T32" t="n">
        <v>2108.85</v>
      </c>
      <c r="U32" t="n">
        <v>0.73</v>
      </c>
      <c r="V32" t="n">
        <v>0.9</v>
      </c>
      <c r="W32" t="n">
        <v>0.06</v>
      </c>
      <c r="X32" t="n">
        <v>0.12</v>
      </c>
      <c r="Y32" t="n">
        <v>1</v>
      </c>
      <c r="Z32" t="n">
        <v>10</v>
      </c>
      <c r="AA32" t="n">
        <v>97.75511946115128</v>
      </c>
      <c r="AB32" t="n">
        <v>133.7528670981903</v>
      </c>
      <c r="AC32" t="n">
        <v>120.9876811857026</v>
      </c>
      <c r="AD32" t="n">
        <v>97755.11946115128</v>
      </c>
      <c r="AE32" t="n">
        <v>133752.8670981903</v>
      </c>
      <c r="AF32" t="n">
        <v>4.457755532987261e-06</v>
      </c>
      <c r="AG32" t="n">
        <v>10</v>
      </c>
      <c r="AH32" t="n">
        <v>120987.6811857026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13.782</v>
      </c>
      <c r="E33" t="n">
        <v>7.26</v>
      </c>
      <c r="F33" t="n">
        <v>4.17</v>
      </c>
      <c r="G33" t="n">
        <v>35.73</v>
      </c>
      <c r="H33" t="n">
        <v>0.61</v>
      </c>
      <c r="I33" t="n">
        <v>7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62.1</v>
      </c>
      <c r="Q33" t="n">
        <v>203.56</v>
      </c>
      <c r="R33" t="n">
        <v>18.04</v>
      </c>
      <c r="S33" t="n">
        <v>13.05</v>
      </c>
      <c r="T33" t="n">
        <v>2188.39</v>
      </c>
      <c r="U33" t="n">
        <v>0.72</v>
      </c>
      <c r="V33" t="n">
        <v>0.9</v>
      </c>
      <c r="W33" t="n">
        <v>0.07000000000000001</v>
      </c>
      <c r="X33" t="n">
        <v>0.13</v>
      </c>
      <c r="Y33" t="n">
        <v>1</v>
      </c>
      <c r="Z33" t="n">
        <v>10</v>
      </c>
      <c r="AA33" t="n">
        <v>97.73174600445624</v>
      </c>
      <c r="AB33" t="n">
        <v>133.720886503576</v>
      </c>
      <c r="AC33" t="n">
        <v>120.9587527741533</v>
      </c>
      <c r="AD33" t="n">
        <v>97731.74600445625</v>
      </c>
      <c r="AE33" t="n">
        <v>133720.886503576</v>
      </c>
      <c r="AF33" t="n">
        <v>4.454168153325244e-06</v>
      </c>
      <c r="AG33" t="n">
        <v>10</v>
      </c>
      <c r="AH33" t="n">
        <v>120958.7527741533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13.9211</v>
      </c>
      <c r="E34" t="n">
        <v>7.18</v>
      </c>
      <c r="F34" t="n">
        <v>4.14</v>
      </c>
      <c r="G34" t="n">
        <v>41.43</v>
      </c>
      <c r="H34" t="n">
        <v>0.62</v>
      </c>
      <c r="I34" t="n">
        <v>6</v>
      </c>
      <c r="J34" t="n">
        <v>257</v>
      </c>
      <c r="K34" t="n">
        <v>58.47</v>
      </c>
      <c r="L34" t="n">
        <v>9</v>
      </c>
      <c r="M34" t="n">
        <v>4</v>
      </c>
      <c r="N34" t="n">
        <v>64.53</v>
      </c>
      <c r="O34" t="n">
        <v>31931.04</v>
      </c>
      <c r="P34" t="n">
        <v>61.56</v>
      </c>
      <c r="Q34" t="n">
        <v>203.56</v>
      </c>
      <c r="R34" t="n">
        <v>17.18</v>
      </c>
      <c r="S34" t="n">
        <v>13.05</v>
      </c>
      <c r="T34" t="n">
        <v>1765.19</v>
      </c>
      <c r="U34" t="n">
        <v>0.76</v>
      </c>
      <c r="V34" t="n">
        <v>0.9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97.23188259842824</v>
      </c>
      <c r="AB34" t="n">
        <v>133.0369513390317</v>
      </c>
      <c r="AC34" t="n">
        <v>120.3400914218039</v>
      </c>
      <c r="AD34" t="n">
        <v>97231.88259842824</v>
      </c>
      <c r="AE34" t="n">
        <v>133036.9513390317</v>
      </c>
      <c r="AF34" t="n">
        <v>4.499123514675378e-06</v>
      </c>
      <c r="AG34" t="n">
        <v>10</v>
      </c>
      <c r="AH34" t="n">
        <v>120340.0914218039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13.9287</v>
      </c>
      <c r="E35" t="n">
        <v>7.18</v>
      </c>
      <c r="F35" t="n">
        <v>4.14</v>
      </c>
      <c r="G35" t="n">
        <v>41.39</v>
      </c>
      <c r="H35" t="n">
        <v>0.64</v>
      </c>
      <c r="I35" t="n">
        <v>6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61.56</v>
      </c>
      <c r="Q35" t="n">
        <v>203.56</v>
      </c>
      <c r="R35" t="n">
        <v>17.12</v>
      </c>
      <c r="S35" t="n">
        <v>13.05</v>
      </c>
      <c r="T35" t="n">
        <v>1734.07</v>
      </c>
      <c r="U35" t="n">
        <v>0.76</v>
      </c>
      <c r="V35" t="n">
        <v>0.9</v>
      </c>
      <c r="W35" t="n">
        <v>0.06</v>
      </c>
      <c r="X35" t="n">
        <v>0.1</v>
      </c>
      <c r="Y35" t="n">
        <v>1</v>
      </c>
      <c r="Z35" t="n">
        <v>10</v>
      </c>
      <c r="AA35" t="n">
        <v>97.21738085879477</v>
      </c>
      <c r="AB35" t="n">
        <v>133.0171094190936</v>
      </c>
      <c r="AC35" t="n">
        <v>120.3221431868564</v>
      </c>
      <c r="AD35" t="n">
        <v>97217.38085879477</v>
      </c>
      <c r="AE35" t="n">
        <v>133017.1094190936</v>
      </c>
      <c r="AF35" t="n">
        <v>4.50157973858811e-06</v>
      </c>
      <c r="AG35" t="n">
        <v>10</v>
      </c>
      <c r="AH35" t="n">
        <v>120322.1431868564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13.9303</v>
      </c>
      <c r="E36" t="n">
        <v>7.18</v>
      </c>
      <c r="F36" t="n">
        <v>4.14</v>
      </c>
      <c r="G36" t="n">
        <v>41.38</v>
      </c>
      <c r="H36" t="n">
        <v>0.66</v>
      </c>
      <c r="I36" t="n">
        <v>6</v>
      </c>
      <c r="J36" t="n">
        <v>257.92</v>
      </c>
      <c r="K36" t="n">
        <v>58.47</v>
      </c>
      <c r="L36" t="n">
        <v>9.5</v>
      </c>
      <c r="M36" t="n">
        <v>4</v>
      </c>
      <c r="N36" t="n">
        <v>64.95</v>
      </c>
      <c r="O36" t="n">
        <v>32044.25</v>
      </c>
      <c r="P36" t="n">
        <v>61.48</v>
      </c>
      <c r="Q36" t="n">
        <v>203.56</v>
      </c>
      <c r="R36" t="n">
        <v>17.09</v>
      </c>
      <c r="S36" t="n">
        <v>13.05</v>
      </c>
      <c r="T36" t="n">
        <v>1719.15</v>
      </c>
      <c r="U36" t="n">
        <v>0.76</v>
      </c>
      <c r="V36" t="n">
        <v>0.9</v>
      </c>
      <c r="W36" t="n">
        <v>0.06</v>
      </c>
      <c r="X36" t="n">
        <v>0.1</v>
      </c>
      <c r="Y36" t="n">
        <v>1</v>
      </c>
      <c r="Z36" t="n">
        <v>10</v>
      </c>
      <c r="AA36" t="n">
        <v>97.18307737837618</v>
      </c>
      <c r="AB36" t="n">
        <v>132.9701738838222</v>
      </c>
      <c r="AC36" t="n">
        <v>120.2796871131968</v>
      </c>
      <c r="AD36" t="n">
        <v>97183.07737837618</v>
      </c>
      <c r="AE36" t="n">
        <v>132970.1738838222</v>
      </c>
      <c r="AF36" t="n">
        <v>4.502096838359212e-06</v>
      </c>
      <c r="AG36" t="n">
        <v>10</v>
      </c>
      <c r="AH36" t="n">
        <v>120279.6871131968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13.9276</v>
      </c>
      <c r="E37" t="n">
        <v>7.18</v>
      </c>
      <c r="F37" t="n">
        <v>4.14</v>
      </c>
      <c r="G37" t="n">
        <v>41.4</v>
      </c>
      <c r="H37" t="n">
        <v>0.67</v>
      </c>
      <c r="I37" t="n">
        <v>6</v>
      </c>
      <c r="J37" t="n">
        <v>258.38</v>
      </c>
      <c r="K37" t="n">
        <v>58.47</v>
      </c>
      <c r="L37" t="n">
        <v>9.75</v>
      </c>
      <c r="M37" t="n">
        <v>4</v>
      </c>
      <c r="N37" t="n">
        <v>65.16</v>
      </c>
      <c r="O37" t="n">
        <v>32100.97</v>
      </c>
      <c r="P37" t="n">
        <v>61.53</v>
      </c>
      <c r="Q37" t="n">
        <v>203.56</v>
      </c>
      <c r="R37" t="n">
        <v>17.08</v>
      </c>
      <c r="S37" t="n">
        <v>13.05</v>
      </c>
      <c r="T37" t="n">
        <v>1712.75</v>
      </c>
      <c r="U37" t="n">
        <v>0.76</v>
      </c>
      <c r="V37" t="n">
        <v>0.9</v>
      </c>
      <c r="W37" t="n">
        <v>0.07000000000000001</v>
      </c>
      <c r="X37" t="n">
        <v>0.1</v>
      </c>
      <c r="Y37" t="n">
        <v>1</v>
      </c>
      <c r="Z37" t="n">
        <v>10</v>
      </c>
      <c r="AA37" t="n">
        <v>97.20775685616222</v>
      </c>
      <c r="AB37" t="n">
        <v>133.0039414341107</v>
      </c>
      <c r="AC37" t="n">
        <v>120.3102319358789</v>
      </c>
      <c r="AD37" t="n">
        <v>97207.75685616222</v>
      </c>
      <c r="AE37" t="n">
        <v>133003.9414341107</v>
      </c>
      <c r="AF37" t="n">
        <v>4.501224232495478e-06</v>
      </c>
      <c r="AG37" t="n">
        <v>10</v>
      </c>
      <c r="AH37" t="n">
        <v>120310.2319358789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13.9638</v>
      </c>
      <c r="E38" t="n">
        <v>7.16</v>
      </c>
      <c r="F38" t="n">
        <v>4.12</v>
      </c>
      <c r="G38" t="n">
        <v>41.21</v>
      </c>
      <c r="H38" t="n">
        <v>0.6899999999999999</v>
      </c>
      <c r="I38" t="n">
        <v>6</v>
      </c>
      <c r="J38" t="n">
        <v>258.84</v>
      </c>
      <c r="K38" t="n">
        <v>58.47</v>
      </c>
      <c r="L38" t="n">
        <v>10</v>
      </c>
      <c r="M38" t="n">
        <v>4</v>
      </c>
      <c r="N38" t="n">
        <v>65.37</v>
      </c>
      <c r="O38" t="n">
        <v>32157.77</v>
      </c>
      <c r="P38" t="n">
        <v>60.99</v>
      </c>
      <c r="Q38" t="n">
        <v>203.56</v>
      </c>
      <c r="R38" t="n">
        <v>16.41</v>
      </c>
      <c r="S38" t="n">
        <v>13.05</v>
      </c>
      <c r="T38" t="n">
        <v>1382.26</v>
      </c>
      <c r="U38" t="n">
        <v>0.8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96.91636774813703</v>
      </c>
      <c r="AB38" t="n">
        <v>132.6052500013307</v>
      </c>
      <c r="AC38" t="n">
        <v>119.9495910538763</v>
      </c>
      <c r="AD38" t="n">
        <v>96916.36774813704</v>
      </c>
      <c r="AE38" t="n">
        <v>132605.2500013307</v>
      </c>
      <c r="AF38" t="n">
        <v>4.512923614816649e-06</v>
      </c>
      <c r="AG38" t="n">
        <v>10</v>
      </c>
      <c r="AH38" t="n">
        <v>119949.5910538763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13.954</v>
      </c>
      <c r="E39" t="n">
        <v>7.17</v>
      </c>
      <c r="F39" t="n">
        <v>4.13</v>
      </c>
      <c r="G39" t="n">
        <v>41.26</v>
      </c>
      <c r="H39" t="n">
        <v>0.7</v>
      </c>
      <c r="I39" t="n">
        <v>6</v>
      </c>
      <c r="J39" t="n">
        <v>259.3</v>
      </c>
      <c r="K39" t="n">
        <v>58.47</v>
      </c>
      <c r="L39" t="n">
        <v>10.25</v>
      </c>
      <c r="M39" t="n">
        <v>4</v>
      </c>
      <c r="N39" t="n">
        <v>65.58</v>
      </c>
      <c r="O39" t="n">
        <v>32214.64</v>
      </c>
      <c r="P39" t="n">
        <v>60.79</v>
      </c>
      <c r="Q39" t="n">
        <v>203.56</v>
      </c>
      <c r="R39" t="n">
        <v>16.71</v>
      </c>
      <c r="S39" t="n">
        <v>13.05</v>
      </c>
      <c r="T39" t="n">
        <v>1530.8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96.86286903516856</v>
      </c>
      <c r="AB39" t="n">
        <v>132.5320507020506</v>
      </c>
      <c r="AC39" t="n">
        <v>119.8833777929836</v>
      </c>
      <c r="AD39" t="n">
        <v>96862.86903516855</v>
      </c>
      <c r="AE39" t="n">
        <v>132532.0507020506</v>
      </c>
      <c r="AF39" t="n">
        <v>4.509756378718652e-06</v>
      </c>
      <c r="AG39" t="n">
        <v>10</v>
      </c>
      <c r="AH39" t="n">
        <v>119883.3777929836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13.9039</v>
      </c>
      <c r="E40" t="n">
        <v>7.19</v>
      </c>
      <c r="F40" t="n">
        <v>4.15</v>
      </c>
      <c r="G40" t="n">
        <v>41.52</v>
      </c>
      <c r="H40" t="n">
        <v>0.72</v>
      </c>
      <c r="I40" t="n">
        <v>6</v>
      </c>
      <c r="J40" t="n">
        <v>259.76</v>
      </c>
      <c r="K40" t="n">
        <v>58.47</v>
      </c>
      <c r="L40" t="n">
        <v>10.5</v>
      </c>
      <c r="M40" t="n">
        <v>4</v>
      </c>
      <c r="N40" t="n">
        <v>65.79000000000001</v>
      </c>
      <c r="O40" t="n">
        <v>32271.6</v>
      </c>
      <c r="P40" t="n">
        <v>61.03</v>
      </c>
      <c r="Q40" t="n">
        <v>203.56</v>
      </c>
      <c r="R40" t="n">
        <v>17.62</v>
      </c>
      <c r="S40" t="n">
        <v>13.05</v>
      </c>
      <c r="T40" t="n">
        <v>1985.4</v>
      </c>
      <c r="U40" t="n">
        <v>0.74</v>
      </c>
      <c r="V40" t="n">
        <v>0.9</v>
      </c>
      <c r="W40" t="n">
        <v>0.06</v>
      </c>
      <c r="X40" t="n">
        <v>0.11</v>
      </c>
      <c r="Y40" t="n">
        <v>1</v>
      </c>
      <c r="Z40" t="n">
        <v>10</v>
      </c>
      <c r="AA40" t="n">
        <v>97.0633974627591</v>
      </c>
      <c r="AB40" t="n">
        <v>132.8064225433698</v>
      </c>
      <c r="AC40" t="n">
        <v>120.1315639708506</v>
      </c>
      <c r="AD40" t="n">
        <v>97063.39746275909</v>
      </c>
      <c r="AE40" t="n">
        <v>132806.4225433698</v>
      </c>
      <c r="AF40" t="n">
        <v>4.493564692136037e-06</v>
      </c>
      <c r="AG40" t="n">
        <v>10</v>
      </c>
      <c r="AH40" t="n">
        <v>120131.5639708506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13.913</v>
      </c>
      <c r="E41" t="n">
        <v>7.19</v>
      </c>
      <c r="F41" t="n">
        <v>4.15</v>
      </c>
      <c r="G41" t="n">
        <v>41.47</v>
      </c>
      <c r="H41" t="n">
        <v>0.74</v>
      </c>
      <c r="I41" t="n">
        <v>6</v>
      </c>
      <c r="J41" t="n">
        <v>260.23</v>
      </c>
      <c r="K41" t="n">
        <v>58.47</v>
      </c>
      <c r="L41" t="n">
        <v>10.75</v>
      </c>
      <c r="M41" t="n">
        <v>4</v>
      </c>
      <c r="N41" t="n">
        <v>66</v>
      </c>
      <c r="O41" t="n">
        <v>32328.64</v>
      </c>
      <c r="P41" t="n">
        <v>60.59</v>
      </c>
      <c r="Q41" t="n">
        <v>203.57</v>
      </c>
      <c r="R41" t="n">
        <v>17.36</v>
      </c>
      <c r="S41" t="n">
        <v>13.05</v>
      </c>
      <c r="T41" t="n">
        <v>1852.61</v>
      </c>
      <c r="U41" t="n">
        <v>0.75</v>
      </c>
      <c r="V41" t="n">
        <v>0.9</v>
      </c>
      <c r="W41" t="n">
        <v>0.06</v>
      </c>
      <c r="X41" t="n">
        <v>0.11</v>
      </c>
      <c r="Y41" t="n">
        <v>1</v>
      </c>
      <c r="Z41" t="n">
        <v>10</v>
      </c>
      <c r="AA41" t="n">
        <v>96.87402166615929</v>
      </c>
      <c r="AB41" t="n">
        <v>132.5473102237915</v>
      </c>
      <c r="AC41" t="n">
        <v>119.8971809673864</v>
      </c>
      <c r="AD41" t="n">
        <v>96874.0216661593</v>
      </c>
      <c r="AE41" t="n">
        <v>132547.3102237915</v>
      </c>
      <c r="AF41" t="n">
        <v>4.496505697084177e-06</v>
      </c>
      <c r="AG41" t="n">
        <v>10</v>
      </c>
      <c r="AH41" t="n">
        <v>119897.1809673864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14.0663</v>
      </c>
      <c r="E42" t="n">
        <v>7.11</v>
      </c>
      <c r="F42" t="n">
        <v>4.12</v>
      </c>
      <c r="G42" t="n">
        <v>49.39</v>
      </c>
      <c r="H42" t="n">
        <v>0.75</v>
      </c>
      <c r="I42" t="n">
        <v>5</v>
      </c>
      <c r="J42" t="n">
        <v>260.69</v>
      </c>
      <c r="K42" t="n">
        <v>58.47</v>
      </c>
      <c r="L42" t="n">
        <v>11</v>
      </c>
      <c r="M42" t="n">
        <v>3</v>
      </c>
      <c r="N42" t="n">
        <v>66.20999999999999</v>
      </c>
      <c r="O42" t="n">
        <v>32385.75</v>
      </c>
      <c r="P42" t="n">
        <v>60.14</v>
      </c>
      <c r="Q42" t="n">
        <v>203.56</v>
      </c>
      <c r="R42" t="n">
        <v>16.39</v>
      </c>
      <c r="S42" t="n">
        <v>13.05</v>
      </c>
      <c r="T42" t="n">
        <v>1374.62</v>
      </c>
      <c r="U42" t="n">
        <v>0.8</v>
      </c>
      <c r="V42" t="n">
        <v>0.91</v>
      </c>
      <c r="W42" t="n">
        <v>0.06</v>
      </c>
      <c r="X42" t="n">
        <v>0.08</v>
      </c>
      <c r="Y42" t="n">
        <v>1</v>
      </c>
      <c r="Z42" t="n">
        <v>10</v>
      </c>
      <c r="AA42" t="n">
        <v>96.39615014415905</v>
      </c>
      <c r="AB42" t="n">
        <v>131.8934653251875</v>
      </c>
      <c r="AC42" t="n">
        <v>119.3057381082279</v>
      </c>
      <c r="AD42" t="n">
        <v>96396.15014415905</v>
      </c>
      <c r="AE42" t="n">
        <v>131893.4653251875</v>
      </c>
      <c r="AF42" t="n">
        <v>4.546050318902836e-06</v>
      </c>
      <c r="AG42" t="n">
        <v>10</v>
      </c>
      <c r="AH42" t="n">
        <v>119305.7381082279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14.0493</v>
      </c>
      <c r="E43" t="n">
        <v>7.12</v>
      </c>
      <c r="F43" t="n">
        <v>4.12</v>
      </c>
      <c r="G43" t="n">
        <v>49.5</v>
      </c>
      <c r="H43" t="n">
        <v>0.77</v>
      </c>
      <c r="I43" t="n">
        <v>5</v>
      </c>
      <c r="J43" t="n">
        <v>261.15</v>
      </c>
      <c r="K43" t="n">
        <v>58.47</v>
      </c>
      <c r="L43" t="n">
        <v>11.25</v>
      </c>
      <c r="M43" t="n">
        <v>3</v>
      </c>
      <c r="N43" t="n">
        <v>66.43000000000001</v>
      </c>
      <c r="O43" t="n">
        <v>32442.95</v>
      </c>
      <c r="P43" t="n">
        <v>60.3</v>
      </c>
      <c r="Q43" t="n">
        <v>203.56</v>
      </c>
      <c r="R43" t="n">
        <v>16.65</v>
      </c>
      <c r="S43" t="n">
        <v>13.05</v>
      </c>
      <c r="T43" t="n">
        <v>1506.04</v>
      </c>
      <c r="U43" t="n">
        <v>0.78</v>
      </c>
      <c r="V43" t="n">
        <v>0.91</v>
      </c>
      <c r="W43" t="n">
        <v>0.06</v>
      </c>
      <c r="X43" t="n">
        <v>0.08</v>
      </c>
      <c r="Y43" t="n">
        <v>1</v>
      </c>
      <c r="Z43" t="n">
        <v>10</v>
      </c>
      <c r="AA43" t="n">
        <v>96.48927410817834</v>
      </c>
      <c r="AB43" t="n">
        <v>132.0208816410979</v>
      </c>
      <c r="AC43" t="n">
        <v>119.4209939897778</v>
      </c>
      <c r="AD43" t="n">
        <v>96489.27410817833</v>
      </c>
      <c r="AE43" t="n">
        <v>132020.8816410979</v>
      </c>
      <c r="AF43" t="n">
        <v>4.540556133834883e-06</v>
      </c>
      <c r="AG43" t="n">
        <v>10</v>
      </c>
      <c r="AH43" t="n">
        <v>119420.9939897778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14.0636</v>
      </c>
      <c r="E44" t="n">
        <v>7.11</v>
      </c>
      <c r="F44" t="n">
        <v>4.12</v>
      </c>
      <c r="G44" t="n">
        <v>49.41</v>
      </c>
      <c r="H44" t="n">
        <v>0.78</v>
      </c>
      <c r="I44" t="n">
        <v>5</v>
      </c>
      <c r="J44" t="n">
        <v>261.62</v>
      </c>
      <c r="K44" t="n">
        <v>58.47</v>
      </c>
      <c r="L44" t="n">
        <v>11.5</v>
      </c>
      <c r="M44" t="n">
        <v>3</v>
      </c>
      <c r="N44" t="n">
        <v>66.64</v>
      </c>
      <c r="O44" t="n">
        <v>32500.22</v>
      </c>
      <c r="P44" t="n">
        <v>60.34</v>
      </c>
      <c r="Q44" t="n">
        <v>203.57</v>
      </c>
      <c r="R44" t="n">
        <v>16.4</v>
      </c>
      <c r="S44" t="n">
        <v>13.05</v>
      </c>
      <c r="T44" t="n">
        <v>1380.4</v>
      </c>
      <c r="U44" t="n">
        <v>0.8</v>
      </c>
      <c r="V44" t="n">
        <v>0.91</v>
      </c>
      <c r="W44" t="n">
        <v>0.06</v>
      </c>
      <c r="X44" t="n">
        <v>0.08</v>
      </c>
      <c r="Y44" t="n">
        <v>1</v>
      </c>
      <c r="Z44" t="n">
        <v>10</v>
      </c>
      <c r="AA44" t="n">
        <v>96.47848290222414</v>
      </c>
      <c r="AB44" t="n">
        <v>132.006116637037</v>
      </c>
      <c r="AC44" t="n">
        <v>119.4076381369816</v>
      </c>
      <c r="AD44" t="n">
        <v>96478.48290222415</v>
      </c>
      <c r="AE44" t="n">
        <v>132006.116637037</v>
      </c>
      <c r="AF44" t="n">
        <v>4.545177713039102e-06</v>
      </c>
      <c r="AG44" t="n">
        <v>10</v>
      </c>
      <c r="AH44" t="n">
        <v>119407.6381369816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14.0641</v>
      </c>
      <c r="E45" t="n">
        <v>7.11</v>
      </c>
      <c r="F45" t="n">
        <v>4.12</v>
      </c>
      <c r="G45" t="n">
        <v>49.41</v>
      </c>
      <c r="H45" t="n">
        <v>0.8</v>
      </c>
      <c r="I45" t="n">
        <v>5</v>
      </c>
      <c r="J45" t="n">
        <v>262.08</v>
      </c>
      <c r="K45" t="n">
        <v>58.47</v>
      </c>
      <c r="L45" t="n">
        <v>11.75</v>
      </c>
      <c r="M45" t="n">
        <v>3</v>
      </c>
      <c r="N45" t="n">
        <v>66.86</v>
      </c>
      <c r="O45" t="n">
        <v>32557.58</v>
      </c>
      <c r="P45" t="n">
        <v>60.28</v>
      </c>
      <c r="Q45" t="n">
        <v>203.59</v>
      </c>
      <c r="R45" t="n">
        <v>16.44</v>
      </c>
      <c r="S45" t="n">
        <v>13.05</v>
      </c>
      <c r="T45" t="n">
        <v>1398.76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96.45434842827889</v>
      </c>
      <c r="AB45" t="n">
        <v>131.9730947850473</v>
      </c>
      <c r="AC45" t="n">
        <v>119.3777678441993</v>
      </c>
      <c r="AD45" t="n">
        <v>96454.34842827888</v>
      </c>
      <c r="AE45" t="n">
        <v>131973.0947850473</v>
      </c>
      <c r="AF45" t="n">
        <v>4.545339306717571e-06</v>
      </c>
      <c r="AG45" t="n">
        <v>10</v>
      </c>
      <c r="AH45" t="n">
        <v>119377.7678441993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14.0658</v>
      </c>
      <c r="E46" t="n">
        <v>7.11</v>
      </c>
      <c r="F46" t="n">
        <v>4.12</v>
      </c>
      <c r="G46" t="n">
        <v>49.4</v>
      </c>
      <c r="H46" t="n">
        <v>0.8100000000000001</v>
      </c>
      <c r="I46" t="n">
        <v>5</v>
      </c>
      <c r="J46" t="n">
        <v>262.55</v>
      </c>
      <c r="K46" t="n">
        <v>58.47</v>
      </c>
      <c r="L46" t="n">
        <v>12</v>
      </c>
      <c r="M46" t="n">
        <v>3</v>
      </c>
      <c r="N46" t="n">
        <v>67.06999999999999</v>
      </c>
      <c r="O46" t="n">
        <v>32615.02</v>
      </c>
      <c r="P46" t="n">
        <v>60.24</v>
      </c>
      <c r="Q46" t="n">
        <v>203.57</v>
      </c>
      <c r="R46" t="n">
        <v>16.35</v>
      </c>
      <c r="S46" t="n">
        <v>13.05</v>
      </c>
      <c r="T46" t="n">
        <v>1354.67</v>
      </c>
      <c r="U46" t="n">
        <v>0.8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96.43575449167665</v>
      </c>
      <c r="AB46" t="n">
        <v>131.9476537406815</v>
      </c>
      <c r="AC46" t="n">
        <v>119.3547548574011</v>
      </c>
      <c r="AD46" t="n">
        <v>96435.75449167665</v>
      </c>
      <c r="AE46" t="n">
        <v>131947.6537406815</v>
      </c>
      <c r="AF46" t="n">
        <v>4.545888725224367e-06</v>
      </c>
      <c r="AG46" t="n">
        <v>10</v>
      </c>
      <c r="AH46" t="n">
        <v>119354.7548574011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14.0928</v>
      </c>
      <c r="E47" t="n">
        <v>7.1</v>
      </c>
      <c r="F47" t="n">
        <v>4.1</v>
      </c>
      <c r="G47" t="n">
        <v>49.23</v>
      </c>
      <c r="H47" t="n">
        <v>0.83</v>
      </c>
      <c r="I47" t="n">
        <v>5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59.81</v>
      </c>
      <c r="Q47" t="n">
        <v>203.56</v>
      </c>
      <c r="R47" t="n">
        <v>15.91</v>
      </c>
      <c r="S47" t="n">
        <v>13.05</v>
      </c>
      <c r="T47" t="n">
        <v>1135.55</v>
      </c>
      <c r="U47" t="n">
        <v>0.82</v>
      </c>
      <c r="V47" t="n">
        <v>0.91</v>
      </c>
      <c r="W47" t="n">
        <v>0.06</v>
      </c>
      <c r="X47" t="n">
        <v>0.06</v>
      </c>
      <c r="Y47" t="n">
        <v>1</v>
      </c>
      <c r="Z47" t="n">
        <v>10</v>
      </c>
      <c r="AA47" t="n">
        <v>96.20832296595219</v>
      </c>
      <c r="AB47" t="n">
        <v>131.6364718936147</v>
      </c>
      <c r="AC47" t="n">
        <v>119.0732717690718</v>
      </c>
      <c r="AD47" t="n">
        <v>96208.32296595219</v>
      </c>
      <c r="AE47" t="n">
        <v>131636.4718936147</v>
      </c>
      <c r="AF47" t="n">
        <v>4.554614783861704e-06</v>
      </c>
      <c r="AG47" t="n">
        <v>10</v>
      </c>
      <c r="AH47" t="n">
        <v>119073.2717690718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14.0851</v>
      </c>
      <c r="E48" t="n">
        <v>7.1</v>
      </c>
      <c r="F48" t="n">
        <v>4.11</v>
      </c>
      <c r="G48" t="n">
        <v>49.28</v>
      </c>
      <c r="H48" t="n">
        <v>0.84</v>
      </c>
      <c r="I48" t="n">
        <v>5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59.82</v>
      </c>
      <c r="Q48" t="n">
        <v>203.56</v>
      </c>
      <c r="R48" t="n">
        <v>16.1</v>
      </c>
      <c r="S48" t="n">
        <v>13.05</v>
      </c>
      <c r="T48" t="n">
        <v>1231.74</v>
      </c>
      <c r="U48" t="n">
        <v>0.8100000000000001</v>
      </c>
      <c r="V48" t="n">
        <v>0.91</v>
      </c>
      <c r="W48" t="n">
        <v>0.06</v>
      </c>
      <c r="X48" t="n">
        <v>0.07000000000000001</v>
      </c>
      <c r="Y48" t="n">
        <v>1</v>
      </c>
      <c r="Z48" t="n">
        <v>10</v>
      </c>
      <c r="AA48" t="n">
        <v>96.23215579377137</v>
      </c>
      <c r="AB48" t="n">
        <v>131.669081020067</v>
      </c>
      <c r="AC48" t="n">
        <v>119.1027687262627</v>
      </c>
      <c r="AD48" t="n">
        <v>96232.15579377137</v>
      </c>
      <c r="AE48" t="n">
        <v>131669.081020067</v>
      </c>
      <c r="AF48" t="n">
        <v>4.552126241213278e-06</v>
      </c>
      <c r="AG48" t="n">
        <v>10</v>
      </c>
      <c r="AH48" t="n">
        <v>119102.7687262627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14.0471</v>
      </c>
      <c r="E49" t="n">
        <v>7.12</v>
      </c>
      <c r="F49" t="n">
        <v>4.13</v>
      </c>
      <c r="G49" t="n">
        <v>49.51</v>
      </c>
      <c r="H49" t="n">
        <v>0.86</v>
      </c>
      <c r="I49" t="n">
        <v>5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59.81</v>
      </c>
      <c r="Q49" t="n">
        <v>203.56</v>
      </c>
      <c r="R49" t="n">
        <v>16.79</v>
      </c>
      <c r="S49" t="n">
        <v>13.05</v>
      </c>
      <c r="T49" t="n">
        <v>1573.42</v>
      </c>
      <c r="U49" t="n">
        <v>0.78</v>
      </c>
      <c r="V49" t="n">
        <v>0.91</v>
      </c>
      <c r="W49" t="n">
        <v>0.06</v>
      </c>
      <c r="X49" t="n">
        <v>0.09</v>
      </c>
      <c r="Y49" t="n">
        <v>1</v>
      </c>
      <c r="Z49" t="n">
        <v>10</v>
      </c>
      <c r="AA49" t="n">
        <v>96.30950596392373</v>
      </c>
      <c r="AB49" t="n">
        <v>131.7749149353181</v>
      </c>
      <c r="AC49" t="n">
        <v>119.1985020011811</v>
      </c>
      <c r="AD49" t="n">
        <v>96309.50596392373</v>
      </c>
      <c r="AE49" t="n">
        <v>131774.9149353181</v>
      </c>
      <c r="AF49" t="n">
        <v>4.539845121649619e-06</v>
      </c>
      <c r="AG49" t="n">
        <v>10</v>
      </c>
      <c r="AH49" t="n">
        <v>119198.5020011811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14.0488</v>
      </c>
      <c r="E50" t="n">
        <v>7.12</v>
      </c>
      <c r="F50" t="n">
        <v>4.12</v>
      </c>
      <c r="G50" t="n">
        <v>49.5</v>
      </c>
      <c r="H50" t="n">
        <v>0.87</v>
      </c>
      <c r="I50" t="n">
        <v>5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59.51</v>
      </c>
      <c r="Q50" t="n">
        <v>203.57</v>
      </c>
      <c r="R50" t="n">
        <v>16.64</v>
      </c>
      <c r="S50" t="n">
        <v>13.05</v>
      </c>
      <c r="T50" t="n">
        <v>1500.83</v>
      </c>
      <c r="U50" t="n">
        <v>0.78</v>
      </c>
      <c r="V50" t="n">
        <v>0.91</v>
      </c>
      <c r="W50" t="n">
        <v>0.06</v>
      </c>
      <c r="X50" t="n">
        <v>0.08</v>
      </c>
      <c r="Y50" t="n">
        <v>1</v>
      </c>
      <c r="Z50" t="n">
        <v>10</v>
      </c>
      <c r="AA50" t="n">
        <v>96.18417831840995</v>
      </c>
      <c r="AB50" t="n">
        <v>131.6034361216608</v>
      </c>
      <c r="AC50" t="n">
        <v>119.0433888848271</v>
      </c>
      <c r="AD50" t="n">
        <v>96184.17831840995</v>
      </c>
      <c r="AE50" t="n">
        <v>131603.4361216608</v>
      </c>
      <c r="AF50" t="n">
        <v>4.540394540156414e-06</v>
      </c>
      <c r="AG50" t="n">
        <v>10</v>
      </c>
      <c r="AH50" t="n">
        <v>119043.3888848271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14.0554</v>
      </c>
      <c r="E51" t="n">
        <v>7.11</v>
      </c>
      <c r="F51" t="n">
        <v>4.12</v>
      </c>
      <c r="G51" t="n">
        <v>49.46</v>
      </c>
      <c r="H51" t="n">
        <v>0.89</v>
      </c>
      <c r="I51" t="n">
        <v>5</v>
      </c>
      <c r="J51" t="n">
        <v>264.89</v>
      </c>
      <c r="K51" t="n">
        <v>58.47</v>
      </c>
      <c r="L51" t="n">
        <v>13.25</v>
      </c>
      <c r="M51" t="n">
        <v>3</v>
      </c>
      <c r="N51" t="n">
        <v>68.16</v>
      </c>
      <c r="O51" t="n">
        <v>32903.43</v>
      </c>
      <c r="P51" t="n">
        <v>59.26</v>
      </c>
      <c r="Q51" t="n">
        <v>203.56</v>
      </c>
      <c r="R51" t="n">
        <v>16.61</v>
      </c>
      <c r="S51" t="n">
        <v>13.05</v>
      </c>
      <c r="T51" t="n">
        <v>1485.1</v>
      </c>
      <c r="U51" t="n">
        <v>0.79</v>
      </c>
      <c r="V51" t="n">
        <v>0.91</v>
      </c>
      <c r="W51" t="n">
        <v>0.06</v>
      </c>
      <c r="X51" t="n">
        <v>0.08</v>
      </c>
      <c r="Y51" t="n">
        <v>1</v>
      </c>
      <c r="Z51" t="n">
        <v>10</v>
      </c>
      <c r="AA51" t="n">
        <v>96.07539539564461</v>
      </c>
      <c r="AB51" t="n">
        <v>131.4545945275694</v>
      </c>
      <c r="AC51" t="n">
        <v>118.9087525235753</v>
      </c>
      <c r="AD51" t="n">
        <v>96075.39539564461</v>
      </c>
      <c r="AE51" t="n">
        <v>131454.5945275694</v>
      </c>
      <c r="AF51" t="n">
        <v>4.542527576712208e-06</v>
      </c>
      <c r="AG51" t="n">
        <v>10</v>
      </c>
      <c r="AH51" t="n">
        <v>118908.7525235753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14.04</v>
      </c>
      <c r="E52" t="n">
        <v>7.12</v>
      </c>
      <c r="F52" t="n">
        <v>4.13</v>
      </c>
      <c r="G52" t="n">
        <v>49.55</v>
      </c>
      <c r="H52" t="n">
        <v>0.91</v>
      </c>
      <c r="I52" t="n">
        <v>5</v>
      </c>
      <c r="J52" t="n">
        <v>265.36</v>
      </c>
      <c r="K52" t="n">
        <v>58.47</v>
      </c>
      <c r="L52" t="n">
        <v>13.5</v>
      </c>
      <c r="M52" t="n">
        <v>3</v>
      </c>
      <c r="N52" t="n">
        <v>68.38</v>
      </c>
      <c r="O52" t="n">
        <v>32961.36</v>
      </c>
      <c r="P52" t="n">
        <v>59.11</v>
      </c>
      <c r="Q52" t="n">
        <v>203.56</v>
      </c>
      <c r="R52" t="n">
        <v>16.88</v>
      </c>
      <c r="S52" t="n">
        <v>13.05</v>
      </c>
      <c r="T52" t="n">
        <v>1618.31</v>
      </c>
      <c r="U52" t="n">
        <v>0.77</v>
      </c>
      <c r="V52" t="n">
        <v>0.9</v>
      </c>
      <c r="W52" t="n">
        <v>0.06</v>
      </c>
      <c r="X52" t="n">
        <v>0.09</v>
      </c>
      <c r="Y52" t="n">
        <v>1</v>
      </c>
      <c r="Z52" t="n">
        <v>10</v>
      </c>
      <c r="AA52" t="n">
        <v>96.05115707995027</v>
      </c>
      <c r="AB52" t="n">
        <v>131.4214305947174</v>
      </c>
      <c r="AC52" t="n">
        <v>118.8787537099289</v>
      </c>
      <c r="AD52" t="n">
        <v>96051.15707995027</v>
      </c>
      <c r="AE52" t="n">
        <v>131421.4305947174</v>
      </c>
      <c r="AF52" t="n">
        <v>4.537550491415356e-06</v>
      </c>
      <c r="AG52" t="n">
        <v>10</v>
      </c>
      <c r="AH52" t="n">
        <v>118878.7537099289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14.0515</v>
      </c>
      <c r="E53" t="n">
        <v>7.12</v>
      </c>
      <c r="F53" t="n">
        <v>4.12</v>
      </c>
      <c r="G53" t="n">
        <v>49.48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58.81</v>
      </c>
      <c r="Q53" t="n">
        <v>203.56</v>
      </c>
      <c r="R53" t="n">
        <v>16.61</v>
      </c>
      <c r="S53" t="n">
        <v>13.05</v>
      </c>
      <c r="T53" t="n">
        <v>1483.65</v>
      </c>
      <c r="U53" t="n">
        <v>0.79</v>
      </c>
      <c r="V53" t="n">
        <v>0.91</v>
      </c>
      <c r="W53" t="n">
        <v>0.06</v>
      </c>
      <c r="X53" t="n">
        <v>0.08</v>
      </c>
      <c r="Y53" t="n">
        <v>1</v>
      </c>
      <c r="Z53" t="n">
        <v>10</v>
      </c>
      <c r="AA53" t="n">
        <v>95.90817206029701</v>
      </c>
      <c r="AB53" t="n">
        <v>131.2257921827741</v>
      </c>
      <c r="AC53" t="n">
        <v>118.7017867534411</v>
      </c>
      <c r="AD53" t="n">
        <v>95908.172060297</v>
      </c>
      <c r="AE53" t="n">
        <v>131225.7921827741</v>
      </c>
      <c r="AF53" t="n">
        <v>4.541267146020148e-06</v>
      </c>
      <c r="AG53" t="n">
        <v>10</v>
      </c>
      <c r="AH53" t="n">
        <v>118701.7867534411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14.2012</v>
      </c>
      <c r="E54" t="n">
        <v>7.04</v>
      </c>
      <c r="F54" t="n">
        <v>4.1</v>
      </c>
      <c r="G54" t="n">
        <v>61.44</v>
      </c>
      <c r="H54" t="n">
        <v>0.9399999999999999</v>
      </c>
      <c r="I54" t="n">
        <v>4</v>
      </c>
      <c r="J54" t="n">
        <v>266.3</v>
      </c>
      <c r="K54" t="n">
        <v>58.47</v>
      </c>
      <c r="L54" t="n">
        <v>14</v>
      </c>
      <c r="M54" t="n">
        <v>2</v>
      </c>
      <c r="N54" t="n">
        <v>68.81999999999999</v>
      </c>
      <c r="O54" t="n">
        <v>33077.47</v>
      </c>
      <c r="P54" t="n">
        <v>58.15</v>
      </c>
      <c r="Q54" t="n">
        <v>203.56</v>
      </c>
      <c r="R54" t="n">
        <v>15.68</v>
      </c>
      <c r="S54" t="n">
        <v>13.05</v>
      </c>
      <c r="T54" t="n">
        <v>1024.89</v>
      </c>
      <c r="U54" t="n">
        <v>0.83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95.37714545616224</v>
      </c>
      <c r="AB54" t="n">
        <v>130.4992181557569</v>
      </c>
      <c r="AC54" t="n">
        <v>118.0445559318091</v>
      </c>
      <c r="AD54" t="n">
        <v>95377.14545616224</v>
      </c>
      <c r="AE54" t="n">
        <v>130499.2181557569</v>
      </c>
      <c r="AF54" t="n">
        <v>4.589648293353828e-06</v>
      </c>
      <c r="AG54" t="n">
        <v>10</v>
      </c>
      <c r="AH54" t="n">
        <v>118044.5559318091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14.2219</v>
      </c>
      <c r="E55" t="n">
        <v>7.03</v>
      </c>
      <c r="F55" t="n">
        <v>4.09</v>
      </c>
      <c r="G55" t="n">
        <v>61.28</v>
      </c>
      <c r="H55" t="n">
        <v>0.95</v>
      </c>
      <c r="I55" t="n">
        <v>4</v>
      </c>
      <c r="J55" t="n">
        <v>266.77</v>
      </c>
      <c r="K55" t="n">
        <v>58.47</v>
      </c>
      <c r="L55" t="n">
        <v>14.25</v>
      </c>
      <c r="M55" t="n">
        <v>2</v>
      </c>
      <c r="N55" t="n">
        <v>69.04000000000001</v>
      </c>
      <c r="O55" t="n">
        <v>33135.65</v>
      </c>
      <c r="P55" t="n">
        <v>57.93</v>
      </c>
      <c r="Q55" t="n">
        <v>203.56</v>
      </c>
      <c r="R55" t="n">
        <v>15.31</v>
      </c>
      <c r="S55" t="n">
        <v>13.05</v>
      </c>
      <c r="T55" t="n">
        <v>838.0599999999999</v>
      </c>
      <c r="U55" t="n">
        <v>0.85</v>
      </c>
      <c r="V55" t="n">
        <v>0.91</v>
      </c>
      <c r="W55" t="n">
        <v>0.06</v>
      </c>
      <c r="X55" t="n">
        <v>0.05</v>
      </c>
      <c r="Y55" t="n">
        <v>1</v>
      </c>
      <c r="Z55" t="n">
        <v>10</v>
      </c>
      <c r="AA55" t="n">
        <v>95.25103732191482</v>
      </c>
      <c r="AB55" t="n">
        <v>130.3266714429814</v>
      </c>
      <c r="AC55" t="n">
        <v>117.8884768351301</v>
      </c>
      <c r="AD55" t="n">
        <v>95251.03732191482</v>
      </c>
      <c r="AE55" t="n">
        <v>130326.6714429814</v>
      </c>
      <c r="AF55" t="n">
        <v>4.596338271642454e-06</v>
      </c>
      <c r="AG55" t="n">
        <v>10</v>
      </c>
      <c r="AH55" t="n">
        <v>117888.4768351301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14.2248</v>
      </c>
      <c r="E56" t="n">
        <v>7.03</v>
      </c>
      <c r="F56" t="n">
        <v>4.08</v>
      </c>
      <c r="G56" t="n">
        <v>61.26</v>
      </c>
      <c r="H56" t="n">
        <v>0.97</v>
      </c>
      <c r="I56" t="n">
        <v>4</v>
      </c>
      <c r="J56" t="n">
        <v>267.24</v>
      </c>
      <c r="K56" t="n">
        <v>58.47</v>
      </c>
      <c r="L56" t="n">
        <v>14.5</v>
      </c>
      <c r="M56" t="n">
        <v>2</v>
      </c>
      <c r="N56" t="n">
        <v>69.27</v>
      </c>
      <c r="O56" t="n">
        <v>33193.92</v>
      </c>
      <c r="P56" t="n">
        <v>57.87</v>
      </c>
      <c r="Q56" t="n">
        <v>203.56</v>
      </c>
      <c r="R56" t="n">
        <v>15.38</v>
      </c>
      <c r="S56" t="n">
        <v>13.05</v>
      </c>
      <c r="T56" t="n">
        <v>874.0700000000001</v>
      </c>
      <c r="U56" t="n">
        <v>0.85</v>
      </c>
      <c r="V56" t="n">
        <v>0.91</v>
      </c>
      <c r="W56" t="n">
        <v>0.06</v>
      </c>
      <c r="X56" t="n">
        <v>0.04</v>
      </c>
      <c r="Y56" t="n">
        <v>1</v>
      </c>
      <c r="Z56" t="n">
        <v>10</v>
      </c>
      <c r="AA56" t="n">
        <v>95.21712824922297</v>
      </c>
      <c r="AB56" t="n">
        <v>130.2802755537618</v>
      </c>
      <c r="AC56" t="n">
        <v>117.8465089044604</v>
      </c>
      <c r="AD56" t="n">
        <v>95217.12824922297</v>
      </c>
      <c r="AE56" t="n">
        <v>130280.2755537618</v>
      </c>
      <c r="AF56" t="n">
        <v>4.597275514977575e-06</v>
      </c>
      <c r="AG56" t="n">
        <v>10</v>
      </c>
      <c r="AH56" t="n">
        <v>117846.5089044605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14.2051</v>
      </c>
      <c r="E57" t="n">
        <v>7.04</v>
      </c>
      <c r="F57" t="n">
        <v>4.09</v>
      </c>
      <c r="G57" t="n">
        <v>61.41</v>
      </c>
      <c r="H57" t="n">
        <v>0.98</v>
      </c>
      <c r="I57" t="n">
        <v>4</v>
      </c>
      <c r="J57" t="n">
        <v>267.71</v>
      </c>
      <c r="K57" t="n">
        <v>58.47</v>
      </c>
      <c r="L57" t="n">
        <v>14.75</v>
      </c>
      <c r="M57" t="n">
        <v>2</v>
      </c>
      <c r="N57" t="n">
        <v>69.48999999999999</v>
      </c>
      <c r="O57" t="n">
        <v>33252.27</v>
      </c>
      <c r="P57" t="n">
        <v>57.96</v>
      </c>
      <c r="Q57" t="n">
        <v>203.56</v>
      </c>
      <c r="R57" t="n">
        <v>15.69</v>
      </c>
      <c r="S57" t="n">
        <v>13.05</v>
      </c>
      <c r="T57" t="n">
        <v>1027.99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95.29162032440905</v>
      </c>
      <c r="AB57" t="n">
        <v>130.3821988973897</v>
      </c>
      <c r="AC57" t="n">
        <v>117.9387048272229</v>
      </c>
      <c r="AD57" t="n">
        <v>95291.62032440906</v>
      </c>
      <c r="AE57" t="n">
        <v>130382.1988973897</v>
      </c>
      <c r="AF57" t="n">
        <v>4.590908724045888e-06</v>
      </c>
      <c r="AG57" t="n">
        <v>10</v>
      </c>
      <c r="AH57" t="n">
        <v>117938.7048272229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14.1928</v>
      </c>
      <c r="E58" t="n">
        <v>7.05</v>
      </c>
      <c r="F58" t="n">
        <v>4.1</v>
      </c>
      <c r="G58" t="n">
        <v>61.5</v>
      </c>
      <c r="H58" t="n">
        <v>1</v>
      </c>
      <c r="I58" t="n">
        <v>4</v>
      </c>
      <c r="J58" t="n">
        <v>268.19</v>
      </c>
      <c r="K58" t="n">
        <v>58.47</v>
      </c>
      <c r="L58" t="n">
        <v>15</v>
      </c>
      <c r="M58" t="n">
        <v>2</v>
      </c>
      <c r="N58" t="n">
        <v>69.70999999999999</v>
      </c>
      <c r="O58" t="n">
        <v>33310.7</v>
      </c>
      <c r="P58" t="n">
        <v>58.02</v>
      </c>
      <c r="Q58" t="n">
        <v>203.56</v>
      </c>
      <c r="R58" t="n">
        <v>15.9</v>
      </c>
      <c r="S58" t="n">
        <v>13.05</v>
      </c>
      <c r="T58" t="n">
        <v>1135.36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95.34193169428892</v>
      </c>
      <c r="AB58" t="n">
        <v>130.4510371332403</v>
      </c>
      <c r="AC58" t="n">
        <v>118.000973238459</v>
      </c>
      <c r="AD58" t="n">
        <v>95341.93169428891</v>
      </c>
      <c r="AE58" t="n">
        <v>130451.0371332403</v>
      </c>
      <c r="AF58" t="n">
        <v>4.586933519555545e-06</v>
      </c>
      <c r="AG58" t="n">
        <v>10</v>
      </c>
      <c r="AH58" t="n">
        <v>118000.973238459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14.1967</v>
      </c>
      <c r="E59" t="n">
        <v>7.04</v>
      </c>
      <c r="F59" t="n">
        <v>4.1</v>
      </c>
      <c r="G59" t="n">
        <v>61.47</v>
      </c>
      <c r="H59" t="n">
        <v>1.01</v>
      </c>
      <c r="I59" t="n">
        <v>4</v>
      </c>
      <c r="J59" t="n">
        <v>268.66</v>
      </c>
      <c r="K59" t="n">
        <v>58.47</v>
      </c>
      <c r="L59" t="n">
        <v>15.25</v>
      </c>
      <c r="M59" t="n">
        <v>2</v>
      </c>
      <c r="N59" t="n">
        <v>69.94</v>
      </c>
      <c r="O59" t="n">
        <v>33369.22</v>
      </c>
      <c r="P59" t="n">
        <v>57.9</v>
      </c>
      <c r="Q59" t="n">
        <v>203.56</v>
      </c>
      <c r="R59" t="n">
        <v>15.83</v>
      </c>
      <c r="S59" t="n">
        <v>13.05</v>
      </c>
      <c r="T59" t="n">
        <v>1100.7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95.28915061290421</v>
      </c>
      <c r="AB59" t="n">
        <v>130.3788197291528</v>
      </c>
      <c r="AC59" t="n">
        <v>117.9356481620598</v>
      </c>
      <c r="AD59" t="n">
        <v>95289.15061290421</v>
      </c>
      <c r="AE59" t="n">
        <v>130378.8197291528</v>
      </c>
      <c r="AF59" t="n">
        <v>4.588193950247605e-06</v>
      </c>
      <c r="AG59" t="n">
        <v>10</v>
      </c>
      <c r="AH59" t="n">
        <v>117935.6481620598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14.1911</v>
      </c>
      <c r="E60" t="n">
        <v>7.05</v>
      </c>
      <c r="F60" t="n">
        <v>4.1</v>
      </c>
      <c r="G60" t="n">
        <v>61.51</v>
      </c>
      <c r="H60" t="n">
        <v>1.03</v>
      </c>
      <c r="I60" t="n">
        <v>4</v>
      </c>
      <c r="J60" t="n">
        <v>269.14</v>
      </c>
      <c r="K60" t="n">
        <v>58.47</v>
      </c>
      <c r="L60" t="n">
        <v>15.5</v>
      </c>
      <c r="M60" t="n">
        <v>2</v>
      </c>
      <c r="N60" t="n">
        <v>70.16</v>
      </c>
      <c r="O60" t="n">
        <v>33427.83</v>
      </c>
      <c r="P60" t="n">
        <v>57.85</v>
      </c>
      <c r="Q60" t="n">
        <v>203.56</v>
      </c>
      <c r="R60" t="n">
        <v>15.91</v>
      </c>
      <c r="S60" t="n">
        <v>13.05</v>
      </c>
      <c r="T60" t="n">
        <v>1138.75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95.27969805390519</v>
      </c>
      <c r="AB60" t="n">
        <v>130.3658863209129</v>
      </c>
      <c r="AC60" t="n">
        <v>117.9239491001502</v>
      </c>
      <c r="AD60" t="n">
        <v>95279.69805390519</v>
      </c>
      <c r="AE60" t="n">
        <v>130365.8863209129</v>
      </c>
      <c r="AF60" t="n">
        <v>4.586384101048751e-06</v>
      </c>
      <c r="AG60" t="n">
        <v>10</v>
      </c>
      <c r="AH60" t="n">
        <v>117923.9491001502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14.1939</v>
      </c>
      <c r="E61" t="n">
        <v>7.05</v>
      </c>
      <c r="F61" t="n">
        <v>4.1</v>
      </c>
      <c r="G61" t="n">
        <v>61.49</v>
      </c>
      <c r="H61" t="n">
        <v>1.04</v>
      </c>
      <c r="I61" t="n">
        <v>4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57.77</v>
      </c>
      <c r="Q61" t="n">
        <v>203.56</v>
      </c>
      <c r="R61" t="n">
        <v>15.88</v>
      </c>
      <c r="S61" t="n">
        <v>13.05</v>
      </c>
      <c r="T61" t="n">
        <v>1124.34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95.24416813771866</v>
      </c>
      <c r="AB61" t="n">
        <v>130.3172727221172</v>
      </c>
      <c r="AC61" t="n">
        <v>117.8799751149939</v>
      </c>
      <c r="AD61" t="n">
        <v>95244.16813771866</v>
      </c>
      <c r="AE61" t="n">
        <v>130317.2727221172</v>
      </c>
      <c r="AF61" t="n">
        <v>4.587289025648178e-06</v>
      </c>
      <c r="AG61" t="n">
        <v>10</v>
      </c>
      <c r="AH61" t="n">
        <v>117879.9751149939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14.1956</v>
      </c>
      <c r="E62" t="n">
        <v>7.04</v>
      </c>
      <c r="F62" t="n">
        <v>4.1</v>
      </c>
      <c r="G62" t="n">
        <v>61.48</v>
      </c>
      <c r="H62" t="n">
        <v>1.05</v>
      </c>
      <c r="I62" t="n">
        <v>4</v>
      </c>
      <c r="J62" t="n">
        <v>270.09</v>
      </c>
      <c r="K62" t="n">
        <v>58.47</v>
      </c>
      <c r="L62" t="n">
        <v>16</v>
      </c>
      <c r="M62" t="n">
        <v>2</v>
      </c>
      <c r="N62" t="n">
        <v>70.62</v>
      </c>
      <c r="O62" t="n">
        <v>33545.31</v>
      </c>
      <c r="P62" t="n">
        <v>57.65</v>
      </c>
      <c r="Q62" t="n">
        <v>203.56</v>
      </c>
      <c r="R62" t="n">
        <v>15.8</v>
      </c>
      <c r="S62" t="n">
        <v>13.05</v>
      </c>
      <c r="T62" t="n">
        <v>1084.46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95.19522071934097</v>
      </c>
      <c r="AB62" t="n">
        <v>130.2503007048852</v>
      </c>
      <c r="AC62" t="n">
        <v>117.8193948130907</v>
      </c>
      <c r="AD62" t="n">
        <v>95195.22071934097</v>
      </c>
      <c r="AE62" t="n">
        <v>130250.3007048852</v>
      </c>
      <c r="AF62" t="n">
        <v>4.587838444154973e-06</v>
      </c>
      <c r="AG62" t="n">
        <v>10</v>
      </c>
      <c r="AH62" t="n">
        <v>117819.3948130907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14.2158</v>
      </c>
      <c r="E63" t="n">
        <v>7.03</v>
      </c>
      <c r="F63" t="n">
        <v>4.09</v>
      </c>
      <c r="G63" t="n">
        <v>61.33</v>
      </c>
      <c r="H63" t="n">
        <v>1.07</v>
      </c>
      <c r="I63" t="n">
        <v>4</v>
      </c>
      <c r="J63" t="n">
        <v>270.57</v>
      </c>
      <c r="K63" t="n">
        <v>58.47</v>
      </c>
      <c r="L63" t="n">
        <v>16.25</v>
      </c>
      <c r="M63" t="n">
        <v>2</v>
      </c>
      <c r="N63" t="n">
        <v>70.84</v>
      </c>
      <c r="O63" t="n">
        <v>33604.17</v>
      </c>
      <c r="P63" t="n">
        <v>57.35</v>
      </c>
      <c r="Q63" t="n">
        <v>203.56</v>
      </c>
      <c r="R63" t="n">
        <v>15.44</v>
      </c>
      <c r="S63" t="n">
        <v>13.05</v>
      </c>
      <c r="T63" t="n">
        <v>905.52</v>
      </c>
      <c r="U63" t="n">
        <v>0.85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95.03956169150904</v>
      </c>
      <c r="AB63" t="n">
        <v>130.037321155814</v>
      </c>
      <c r="AC63" t="n">
        <v>117.6267417332641</v>
      </c>
      <c r="AD63" t="n">
        <v>95039.56169150904</v>
      </c>
      <c r="AE63" t="n">
        <v>130037.321155814</v>
      </c>
      <c r="AF63" t="n">
        <v>4.594366828765129e-06</v>
      </c>
      <c r="AG63" t="n">
        <v>10</v>
      </c>
      <c r="AH63" t="n">
        <v>117626.7417332641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14.2163</v>
      </c>
      <c r="E64" t="n">
        <v>7.03</v>
      </c>
      <c r="F64" t="n">
        <v>4.09</v>
      </c>
      <c r="G64" t="n">
        <v>61.33</v>
      </c>
      <c r="H64" t="n">
        <v>1.08</v>
      </c>
      <c r="I64" t="n">
        <v>4</v>
      </c>
      <c r="J64" t="n">
        <v>271.05</v>
      </c>
      <c r="K64" t="n">
        <v>58.47</v>
      </c>
      <c r="L64" t="n">
        <v>16.5</v>
      </c>
      <c r="M64" t="n">
        <v>2</v>
      </c>
      <c r="N64" t="n">
        <v>71.06999999999999</v>
      </c>
      <c r="O64" t="n">
        <v>33663.13</v>
      </c>
      <c r="P64" t="n">
        <v>57.18</v>
      </c>
      <c r="Q64" t="n">
        <v>203.56</v>
      </c>
      <c r="R64" t="n">
        <v>15.52</v>
      </c>
      <c r="S64" t="n">
        <v>13.05</v>
      </c>
      <c r="T64" t="n">
        <v>942.92</v>
      </c>
      <c r="U64" t="n">
        <v>0.84</v>
      </c>
      <c r="V64" t="n">
        <v>0.91</v>
      </c>
      <c r="W64" t="n">
        <v>0.06</v>
      </c>
      <c r="X64" t="n">
        <v>0.05</v>
      </c>
      <c r="Y64" t="n">
        <v>1</v>
      </c>
      <c r="Z64" t="n">
        <v>10</v>
      </c>
      <c r="AA64" t="n">
        <v>94.97362852769187</v>
      </c>
      <c r="AB64" t="n">
        <v>129.9471084923135</v>
      </c>
      <c r="AC64" t="n">
        <v>117.5451388397538</v>
      </c>
      <c r="AD64" t="n">
        <v>94973.62852769188</v>
      </c>
      <c r="AE64" t="n">
        <v>129947.1084923135</v>
      </c>
      <c r="AF64" t="n">
        <v>4.594528422443599e-06</v>
      </c>
      <c r="AG64" t="n">
        <v>10</v>
      </c>
      <c r="AH64" t="n">
        <v>117545.1388397538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14.2012</v>
      </c>
      <c r="E65" t="n">
        <v>7.04</v>
      </c>
      <c r="F65" t="n">
        <v>4.1</v>
      </c>
      <c r="G65" t="n">
        <v>61.44</v>
      </c>
      <c r="H65" t="n">
        <v>1.1</v>
      </c>
      <c r="I65" t="n">
        <v>4</v>
      </c>
      <c r="J65" t="n">
        <v>271.52</v>
      </c>
      <c r="K65" t="n">
        <v>58.47</v>
      </c>
      <c r="L65" t="n">
        <v>16.75</v>
      </c>
      <c r="M65" t="n">
        <v>2</v>
      </c>
      <c r="N65" t="n">
        <v>71.3</v>
      </c>
      <c r="O65" t="n">
        <v>33722.17</v>
      </c>
      <c r="P65" t="n">
        <v>57.33</v>
      </c>
      <c r="Q65" t="n">
        <v>203.56</v>
      </c>
      <c r="R65" t="n">
        <v>15.76</v>
      </c>
      <c r="S65" t="n">
        <v>13.05</v>
      </c>
      <c r="T65" t="n">
        <v>1065.56</v>
      </c>
      <c r="U65" t="n">
        <v>0.83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95.06291806517375</v>
      </c>
      <c r="AB65" t="n">
        <v>130.0692783766725</v>
      </c>
      <c r="AC65" t="n">
        <v>117.6556490018161</v>
      </c>
      <c r="AD65" t="n">
        <v>95062.91806517374</v>
      </c>
      <c r="AE65" t="n">
        <v>130069.2783766725</v>
      </c>
      <c r="AF65" t="n">
        <v>4.589648293353828e-06</v>
      </c>
      <c r="AG65" t="n">
        <v>10</v>
      </c>
      <c r="AH65" t="n">
        <v>117655.6490018161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14.1822</v>
      </c>
      <c r="E66" t="n">
        <v>7.05</v>
      </c>
      <c r="F66" t="n">
        <v>4.11</v>
      </c>
      <c r="G66" t="n">
        <v>61.58</v>
      </c>
      <c r="H66" t="n">
        <v>1.11</v>
      </c>
      <c r="I66" t="n">
        <v>4</v>
      </c>
      <c r="J66" t="n">
        <v>272</v>
      </c>
      <c r="K66" t="n">
        <v>58.47</v>
      </c>
      <c r="L66" t="n">
        <v>17</v>
      </c>
      <c r="M66" t="n">
        <v>2</v>
      </c>
      <c r="N66" t="n">
        <v>71.53</v>
      </c>
      <c r="O66" t="n">
        <v>33781.3</v>
      </c>
      <c r="P66" t="n">
        <v>57.33</v>
      </c>
      <c r="Q66" t="n">
        <v>203.57</v>
      </c>
      <c r="R66" t="n">
        <v>16.08</v>
      </c>
      <c r="S66" t="n">
        <v>13.05</v>
      </c>
      <c r="T66" t="n">
        <v>1224.2</v>
      </c>
      <c r="U66" t="n">
        <v>0.8100000000000001</v>
      </c>
      <c r="V66" t="n">
        <v>0.91</v>
      </c>
      <c r="W66" t="n">
        <v>0.06</v>
      </c>
      <c r="X66" t="n">
        <v>0.06</v>
      </c>
      <c r="Y66" t="n">
        <v>1</v>
      </c>
      <c r="Z66" t="n">
        <v>10</v>
      </c>
      <c r="AA66" t="n">
        <v>95.10157688140572</v>
      </c>
      <c r="AB66" t="n">
        <v>130.1221730745477</v>
      </c>
      <c r="AC66" t="n">
        <v>117.7034955039643</v>
      </c>
      <c r="AD66" t="n">
        <v>95101.57688140572</v>
      </c>
      <c r="AE66" t="n">
        <v>130122.1730745477</v>
      </c>
      <c r="AF66" t="n">
        <v>4.583507733571998e-06</v>
      </c>
      <c r="AG66" t="n">
        <v>10</v>
      </c>
      <c r="AH66" t="n">
        <v>117703.4955039643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14.1878</v>
      </c>
      <c r="E67" t="n">
        <v>7.05</v>
      </c>
      <c r="F67" t="n">
        <v>4.1</v>
      </c>
      <c r="G67" t="n">
        <v>61.54</v>
      </c>
      <c r="H67" t="n">
        <v>1.13</v>
      </c>
      <c r="I67" t="n">
        <v>4</v>
      </c>
      <c r="J67" t="n">
        <v>272.48</v>
      </c>
      <c r="K67" t="n">
        <v>58.47</v>
      </c>
      <c r="L67" t="n">
        <v>17.25</v>
      </c>
      <c r="M67" t="n">
        <v>2</v>
      </c>
      <c r="N67" t="n">
        <v>71.76000000000001</v>
      </c>
      <c r="O67" t="n">
        <v>33840.65</v>
      </c>
      <c r="P67" t="n">
        <v>56.96</v>
      </c>
      <c r="Q67" t="n">
        <v>203.56</v>
      </c>
      <c r="R67" t="n">
        <v>15.98</v>
      </c>
      <c r="S67" t="n">
        <v>13.05</v>
      </c>
      <c r="T67" t="n">
        <v>1176.56</v>
      </c>
      <c r="U67" t="n">
        <v>0.82</v>
      </c>
      <c r="V67" t="n">
        <v>0.91</v>
      </c>
      <c r="W67" t="n">
        <v>0.06</v>
      </c>
      <c r="X67" t="n">
        <v>0.06</v>
      </c>
      <c r="Y67" t="n">
        <v>1</v>
      </c>
      <c r="Z67" t="n">
        <v>10</v>
      </c>
      <c r="AA67" t="n">
        <v>94.94405200701858</v>
      </c>
      <c r="AB67" t="n">
        <v>129.9066405919043</v>
      </c>
      <c r="AC67" t="n">
        <v>117.5085331389626</v>
      </c>
      <c r="AD67" t="n">
        <v>94944.05200701859</v>
      </c>
      <c r="AE67" t="n">
        <v>129906.6405919043</v>
      </c>
      <c r="AF67" t="n">
        <v>4.585317582770854e-06</v>
      </c>
      <c r="AG67" t="n">
        <v>10</v>
      </c>
      <c r="AH67" t="n">
        <v>117508.5331389626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14.1878</v>
      </c>
      <c r="E68" t="n">
        <v>7.05</v>
      </c>
      <c r="F68" t="n">
        <v>4.1</v>
      </c>
      <c r="G68" t="n">
        <v>61.54</v>
      </c>
      <c r="H68" t="n">
        <v>1.14</v>
      </c>
      <c r="I68" t="n">
        <v>4</v>
      </c>
      <c r="J68" t="n">
        <v>272.97</v>
      </c>
      <c r="K68" t="n">
        <v>58.47</v>
      </c>
      <c r="L68" t="n">
        <v>17.5</v>
      </c>
      <c r="M68" t="n">
        <v>2</v>
      </c>
      <c r="N68" t="n">
        <v>71.98999999999999</v>
      </c>
      <c r="O68" t="n">
        <v>33899.96</v>
      </c>
      <c r="P68" t="n">
        <v>56.78</v>
      </c>
      <c r="Q68" t="n">
        <v>203.56</v>
      </c>
      <c r="R68" t="n">
        <v>15.98</v>
      </c>
      <c r="S68" t="n">
        <v>13.05</v>
      </c>
      <c r="T68" t="n">
        <v>1173.43</v>
      </c>
      <c r="U68" t="n">
        <v>0.82</v>
      </c>
      <c r="V68" t="n">
        <v>0.91</v>
      </c>
      <c r="W68" t="n">
        <v>0.06</v>
      </c>
      <c r="X68" t="n">
        <v>0.06</v>
      </c>
      <c r="Y68" t="n">
        <v>1</v>
      </c>
      <c r="Z68" t="n">
        <v>10</v>
      </c>
      <c r="AA68" t="n">
        <v>94.87501011595354</v>
      </c>
      <c r="AB68" t="n">
        <v>129.8121744306359</v>
      </c>
      <c r="AC68" t="n">
        <v>117.4230826955416</v>
      </c>
      <c r="AD68" t="n">
        <v>94875.01011595354</v>
      </c>
      <c r="AE68" t="n">
        <v>129812.1744306359</v>
      </c>
      <c r="AF68" t="n">
        <v>4.585317582770854e-06</v>
      </c>
      <c r="AG68" t="n">
        <v>10</v>
      </c>
      <c r="AH68" t="n">
        <v>117423.0826955416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14.1889</v>
      </c>
      <c r="E69" t="n">
        <v>7.05</v>
      </c>
      <c r="F69" t="n">
        <v>4.1</v>
      </c>
      <c r="G69" t="n">
        <v>61.53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56.51</v>
      </c>
      <c r="Q69" t="n">
        <v>203.56</v>
      </c>
      <c r="R69" t="n">
        <v>15.96</v>
      </c>
      <c r="S69" t="n">
        <v>13.05</v>
      </c>
      <c r="T69" t="n">
        <v>1164.54</v>
      </c>
      <c r="U69" t="n">
        <v>0.82</v>
      </c>
      <c r="V69" t="n">
        <v>0.91</v>
      </c>
      <c r="W69" t="n">
        <v>0.06</v>
      </c>
      <c r="X69" t="n">
        <v>0.06</v>
      </c>
      <c r="Y69" t="n">
        <v>1</v>
      </c>
      <c r="Z69" t="n">
        <v>10</v>
      </c>
      <c r="AA69" t="n">
        <v>94.76957758043596</v>
      </c>
      <c r="AB69" t="n">
        <v>129.6679169841857</v>
      </c>
      <c r="AC69" t="n">
        <v>117.2925929773138</v>
      </c>
      <c r="AD69" t="n">
        <v>94769.57758043596</v>
      </c>
      <c r="AE69" t="n">
        <v>129667.9169841857</v>
      </c>
      <c r="AF69" t="n">
        <v>4.585673088863486e-06</v>
      </c>
      <c r="AG69" t="n">
        <v>10</v>
      </c>
      <c r="AH69" t="n">
        <v>117292.5929773138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14.1945</v>
      </c>
      <c r="E70" t="n">
        <v>7.04</v>
      </c>
      <c r="F70" t="n">
        <v>4.1</v>
      </c>
      <c r="G70" t="n">
        <v>61.49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56.14</v>
      </c>
      <c r="Q70" t="n">
        <v>203.56</v>
      </c>
      <c r="R70" t="n">
        <v>15.81</v>
      </c>
      <c r="S70" t="n">
        <v>13.05</v>
      </c>
      <c r="T70" t="n">
        <v>1091.34</v>
      </c>
      <c r="U70" t="n">
        <v>0.83</v>
      </c>
      <c r="V70" t="n">
        <v>0.91</v>
      </c>
      <c r="W70" t="n">
        <v>0.06</v>
      </c>
      <c r="X70" t="n">
        <v>0.06</v>
      </c>
      <c r="Y70" t="n">
        <v>1</v>
      </c>
      <c r="Z70" t="n">
        <v>10</v>
      </c>
      <c r="AA70" t="n">
        <v>94.6182111512465</v>
      </c>
      <c r="AB70" t="n">
        <v>129.4608107579532</v>
      </c>
      <c r="AC70" t="n">
        <v>117.1052526786375</v>
      </c>
      <c r="AD70" t="n">
        <v>94618.21115124651</v>
      </c>
      <c r="AE70" t="n">
        <v>129460.8107579532</v>
      </c>
      <c r="AF70" t="n">
        <v>4.58748293806234e-06</v>
      </c>
      <c r="AG70" t="n">
        <v>10</v>
      </c>
      <c r="AH70" t="n">
        <v>117105.2526786375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14.2107</v>
      </c>
      <c r="E71" t="n">
        <v>7.04</v>
      </c>
      <c r="F71" t="n">
        <v>4.09</v>
      </c>
      <c r="G71" t="n">
        <v>61.37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55.69</v>
      </c>
      <c r="Q71" t="n">
        <v>203.56</v>
      </c>
      <c r="R71" t="n">
        <v>15.57</v>
      </c>
      <c r="S71" t="n">
        <v>13.05</v>
      </c>
      <c r="T71" t="n">
        <v>971.53</v>
      </c>
      <c r="U71" t="n">
        <v>0.84</v>
      </c>
      <c r="V71" t="n">
        <v>0.91</v>
      </c>
      <c r="W71" t="n">
        <v>0.06</v>
      </c>
      <c r="X71" t="n">
        <v>0.05</v>
      </c>
      <c r="Y71" t="n">
        <v>1</v>
      </c>
      <c r="Z71" t="n">
        <v>10</v>
      </c>
      <c r="AA71" t="n">
        <v>94.41261960694145</v>
      </c>
      <c r="AB71" t="n">
        <v>129.1795113369763</v>
      </c>
      <c r="AC71" t="n">
        <v>116.8508000795924</v>
      </c>
      <c r="AD71" t="n">
        <v>94412.61960694144</v>
      </c>
      <c r="AE71" t="n">
        <v>129179.5113369763</v>
      </c>
      <c r="AF71" t="n">
        <v>4.592718573244743e-06</v>
      </c>
      <c r="AG71" t="n">
        <v>10</v>
      </c>
      <c r="AH71" t="n">
        <v>116850.8000795924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14.2045</v>
      </c>
      <c r="E72" t="n">
        <v>7.04</v>
      </c>
      <c r="F72" t="n">
        <v>4.09</v>
      </c>
      <c r="G72" t="n">
        <v>61.41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55.31</v>
      </c>
      <c r="Q72" t="n">
        <v>203.56</v>
      </c>
      <c r="R72" t="n">
        <v>15.73</v>
      </c>
      <c r="S72" t="n">
        <v>13.05</v>
      </c>
      <c r="T72" t="n">
        <v>1047.76</v>
      </c>
      <c r="U72" t="n">
        <v>0.83</v>
      </c>
      <c r="V72" t="n">
        <v>0.91</v>
      </c>
      <c r="W72" t="n">
        <v>0.06</v>
      </c>
      <c r="X72" t="n">
        <v>0.05</v>
      </c>
      <c r="Y72" t="n">
        <v>1</v>
      </c>
      <c r="Z72" t="n">
        <v>10</v>
      </c>
      <c r="AA72" t="n">
        <v>94.27740597326742</v>
      </c>
      <c r="AB72" t="n">
        <v>128.9945060781791</v>
      </c>
      <c r="AC72" t="n">
        <v>116.6834514630383</v>
      </c>
      <c r="AD72" t="n">
        <v>94277.40597326742</v>
      </c>
      <c r="AE72" t="n">
        <v>128994.5060781791</v>
      </c>
      <c r="AF72" t="n">
        <v>4.590714811631725e-06</v>
      </c>
      <c r="AG72" t="n">
        <v>10</v>
      </c>
      <c r="AH72" t="n">
        <v>116683.4514630382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14.1816</v>
      </c>
      <c r="E73" t="n">
        <v>7.05</v>
      </c>
      <c r="F73" t="n">
        <v>4.11</v>
      </c>
      <c r="G73" t="n">
        <v>61.58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55.06</v>
      </c>
      <c r="Q73" t="n">
        <v>203.59</v>
      </c>
      <c r="R73" t="n">
        <v>16.09</v>
      </c>
      <c r="S73" t="n">
        <v>13.05</v>
      </c>
      <c r="T73" t="n">
        <v>1231.78</v>
      </c>
      <c r="U73" t="n">
        <v>0.8100000000000001</v>
      </c>
      <c r="V73" t="n">
        <v>0.91</v>
      </c>
      <c r="W73" t="n">
        <v>0.06</v>
      </c>
      <c r="X73" t="n">
        <v>0.06</v>
      </c>
      <c r="Y73" t="n">
        <v>1</v>
      </c>
      <c r="Z73" t="n">
        <v>10</v>
      </c>
      <c r="AA73" t="n">
        <v>94.23153559400424</v>
      </c>
      <c r="AB73" t="n">
        <v>128.931744201613</v>
      </c>
      <c r="AC73" t="n">
        <v>116.6266794918847</v>
      </c>
      <c r="AD73" t="n">
        <v>94231.53559400424</v>
      </c>
      <c r="AE73" t="n">
        <v>128931.7442016129</v>
      </c>
      <c r="AF73" t="n">
        <v>4.583313821157835e-06</v>
      </c>
      <c r="AG73" t="n">
        <v>10</v>
      </c>
      <c r="AH73" t="n">
        <v>116626.6794918847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14.1816</v>
      </c>
      <c r="E74" t="n">
        <v>7.05</v>
      </c>
      <c r="F74" t="n">
        <v>4.11</v>
      </c>
      <c r="G74" t="n">
        <v>61.58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54.74</v>
      </c>
      <c r="Q74" t="n">
        <v>203.56</v>
      </c>
      <c r="R74" t="n">
        <v>16.1</v>
      </c>
      <c r="S74" t="n">
        <v>13.05</v>
      </c>
      <c r="T74" t="n">
        <v>1233.28</v>
      </c>
      <c r="U74" t="n">
        <v>0.8100000000000001</v>
      </c>
      <c r="V74" t="n">
        <v>0.91</v>
      </c>
      <c r="W74" t="n">
        <v>0.06</v>
      </c>
      <c r="X74" t="n">
        <v>0.07000000000000001</v>
      </c>
      <c r="Y74" t="n">
        <v>1</v>
      </c>
      <c r="Z74" t="n">
        <v>10</v>
      </c>
      <c r="AA74" t="n">
        <v>94.10874079359901</v>
      </c>
      <c r="AB74" t="n">
        <v>128.7637309383744</v>
      </c>
      <c r="AC74" t="n">
        <v>116.4747011786814</v>
      </c>
      <c r="AD74" t="n">
        <v>94108.740793599</v>
      </c>
      <c r="AE74" t="n">
        <v>128763.7309383744</v>
      </c>
      <c r="AF74" t="n">
        <v>4.583313821157835e-06</v>
      </c>
      <c r="AG74" t="n">
        <v>10</v>
      </c>
      <c r="AH74" t="n">
        <v>116474.7011786814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14.1755</v>
      </c>
      <c r="E75" t="n">
        <v>7.05</v>
      </c>
      <c r="F75" t="n">
        <v>4.11</v>
      </c>
      <c r="G75" t="n">
        <v>61.63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54.5</v>
      </c>
      <c r="Q75" t="n">
        <v>203.6</v>
      </c>
      <c r="R75" t="n">
        <v>16.14</v>
      </c>
      <c r="S75" t="n">
        <v>13.05</v>
      </c>
      <c r="T75" t="n">
        <v>1256.78</v>
      </c>
      <c r="U75" t="n">
        <v>0.8100000000000001</v>
      </c>
      <c r="V75" t="n">
        <v>0.91</v>
      </c>
      <c r="W75" t="n">
        <v>0.06</v>
      </c>
      <c r="X75" t="n">
        <v>0.07000000000000001</v>
      </c>
      <c r="Y75" t="n">
        <v>1</v>
      </c>
      <c r="Z75" t="n">
        <v>10</v>
      </c>
      <c r="AA75" t="n">
        <v>94.02669801819218</v>
      </c>
      <c r="AB75" t="n">
        <v>128.651476393591</v>
      </c>
      <c r="AC75" t="n">
        <v>116.3731600501019</v>
      </c>
      <c r="AD75" t="n">
        <v>94026.69801819218</v>
      </c>
      <c r="AE75" t="n">
        <v>128651.476393591</v>
      </c>
      <c r="AF75" t="n">
        <v>4.581342378280511e-06</v>
      </c>
      <c r="AG75" t="n">
        <v>10</v>
      </c>
      <c r="AH75" t="n">
        <v>116373.1600501019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14.3363</v>
      </c>
      <c r="E76" t="n">
        <v>6.98</v>
      </c>
      <c r="F76" t="n">
        <v>4.08</v>
      </c>
      <c r="G76" t="n">
        <v>81.53</v>
      </c>
      <c r="H76" t="n">
        <v>1.25</v>
      </c>
      <c r="I76" t="n">
        <v>3</v>
      </c>
      <c r="J76" t="n">
        <v>276.84</v>
      </c>
      <c r="K76" t="n">
        <v>58.47</v>
      </c>
      <c r="L76" t="n">
        <v>19.5</v>
      </c>
      <c r="M76" t="n">
        <v>1</v>
      </c>
      <c r="N76" t="n">
        <v>73.87</v>
      </c>
      <c r="O76" t="n">
        <v>34377.72</v>
      </c>
      <c r="P76" t="n">
        <v>54.02</v>
      </c>
      <c r="Q76" t="n">
        <v>203.56</v>
      </c>
      <c r="R76" t="n">
        <v>15.11</v>
      </c>
      <c r="S76" t="n">
        <v>13.05</v>
      </c>
      <c r="T76" t="n">
        <v>743.4</v>
      </c>
      <c r="U76" t="n">
        <v>0.86</v>
      </c>
      <c r="V76" t="n">
        <v>0.92</v>
      </c>
      <c r="W76" t="n">
        <v>0.06</v>
      </c>
      <c r="X76" t="n">
        <v>0.04</v>
      </c>
      <c r="Y76" t="n">
        <v>1</v>
      </c>
      <c r="Z76" t="n">
        <v>10</v>
      </c>
      <c r="AA76" t="n">
        <v>93.56465816411549</v>
      </c>
      <c r="AB76" t="n">
        <v>128.0192930814838</v>
      </c>
      <c r="AC76" t="n">
        <v>115.8013114260272</v>
      </c>
      <c r="AD76" t="n">
        <v>93564.65816411549</v>
      </c>
      <c r="AE76" t="n">
        <v>128019.2930814838</v>
      </c>
      <c r="AF76" t="n">
        <v>4.633310905276208e-06</v>
      </c>
      <c r="AG76" t="n">
        <v>10</v>
      </c>
      <c r="AH76" t="n">
        <v>115801.3114260272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14.3472</v>
      </c>
      <c r="E77" t="n">
        <v>6.97</v>
      </c>
      <c r="F77" t="n">
        <v>4.07</v>
      </c>
      <c r="G77" t="n">
        <v>81.43000000000001</v>
      </c>
      <c r="H77" t="n">
        <v>1.27</v>
      </c>
      <c r="I77" t="n">
        <v>3</v>
      </c>
      <c r="J77" t="n">
        <v>277.33</v>
      </c>
      <c r="K77" t="n">
        <v>58.47</v>
      </c>
      <c r="L77" t="n">
        <v>19.75</v>
      </c>
      <c r="M77" t="n">
        <v>1</v>
      </c>
      <c r="N77" t="n">
        <v>74.09999999999999</v>
      </c>
      <c r="O77" t="n">
        <v>34437.85</v>
      </c>
      <c r="P77" t="n">
        <v>54.03</v>
      </c>
      <c r="Q77" t="n">
        <v>203.56</v>
      </c>
      <c r="R77" t="n">
        <v>14.93</v>
      </c>
      <c r="S77" t="n">
        <v>13.05</v>
      </c>
      <c r="T77" t="n">
        <v>654.02</v>
      </c>
      <c r="U77" t="n">
        <v>0.87</v>
      </c>
      <c r="V77" t="n">
        <v>0.92</v>
      </c>
      <c r="W77" t="n">
        <v>0.06</v>
      </c>
      <c r="X77" t="n">
        <v>0.03</v>
      </c>
      <c r="Y77" t="n">
        <v>1</v>
      </c>
      <c r="Z77" t="n">
        <v>10</v>
      </c>
      <c r="AA77" t="n">
        <v>93.54515569422477</v>
      </c>
      <c r="AB77" t="n">
        <v>127.9926089417911</v>
      </c>
      <c r="AC77" t="n">
        <v>115.7771739831753</v>
      </c>
      <c r="AD77" t="n">
        <v>93545.15569422477</v>
      </c>
      <c r="AE77" t="n">
        <v>127992.6089417911</v>
      </c>
      <c r="AF77" t="n">
        <v>4.636833647466837e-06</v>
      </c>
      <c r="AG77" t="n">
        <v>10</v>
      </c>
      <c r="AH77" t="n">
        <v>115777.1739831753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14.3512</v>
      </c>
      <c r="E78" t="n">
        <v>6.97</v>
      </c>
      <c r="F78" t="n">
        <v>4.07</v>
      </c>
      <c r="G78" t="n">
        <v>81.39</v>
      </c>
      <c r="H78" t="n">
        <v>1.28</v>
      </c>
      <c r="I78" t="n">
        <v>3</v>
      </c>
      <c r="J78" t="n">
        <v>277.82</v>
      </c>
      <c r="K78" t="n">
        <v>58.47</v>
      </c>
      <c r="L78" t="n">
        <v>20</v>
      </c>
      <c r="M78" t="n">
        <v>1</v>
      </c>
      <c r="N78" t="n">
        <v>74.34</v>
      </c>
      <c r="O78" t="n">
        <v>34498.07</v>
      </c>
      <c r="P78" t="n">
        <v>54.14</v>
      </c>
      <c r="Q78" t="n">
        <v>203.56</v>
      </c>
      <c r="R78" t="n">
        <v>14.84</v>
      </c>
      <c r="S78" t="n">
        <v>13.05</v>
      </c>
      <c r="T78" t="n">
        <v>612.4299999999999</v>
      </c>
      <c r="U78" t="n">
        <v>0.88</v>
      </c>
      <c r="V78" t="n">
        <v>0.92</v>
      </c>
      <c r="W78" t="n">
        <v>0.06</v>
      </c>
      <c r="X78" t="n">
        <v>0.03</v>
      </c>
      <c r="Y78" t="n">
        <v>1</v>
      </c>
      <c r="Z78" t="n">
        <v>10</v>
      </c>
      <c r="AA78" t="n">
        <v>93.58048734755188</v>
      </c>
      <c r="AB78" t="n">
        <v>128.0409512685958</v>
      </c>
      <c r="AC78" t="n">
        <v>115.8209025861586</v>
      </c>
      <c r="AD78" t="n">
        <v>93580.48734755188</v>
      </c>
      <c r="AE78" t="n">
        <v>128040.9512685958</v>
      </c>
      <c r="AF78" t="n">
        <v>4.638126396894591e-06</v>
      </c>
      <c r="AG78" t="n">
        <v>10</v>
      </c>
      <c r="AH78" t="n">
        <v>115820.9025861586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14.3524</v>
      </c>
      <c r="E79" t="n">
        <v>6.97</v>
      </c>
      <c r="F79" t="n">
        <v>4.07</v>
      </c>
      <c r="G79" t="n">
        <v>81.38</v>
      </c>
      <c r="H79" t="n">
        <v>1.3</v>
      </c>
      <c r="I79" t="n">
        <v>3</v>
      </c>
      <c r="J79" t="n">
        <v>278.3</v>
      </c>
      <c r="K79" t="n">
        <v>58.47</v>
      </c>
      <c r="L79" t="n">
        <v>20.25</v>
      </c>
      <c r="M79" t="n">
        <v>1</v>
      </c>
      <c r="N79" t="n">
        <v>74.58</v>
      </c>
      <c r="O79" t="n">
        <v>34558.39</v>
      </c>
      <c r="P79" t="n">
        <v>54.37</v>
      </c>
      <c r="Q79" t="n">
        <v>203.56</v>
      </c>
      <c r="R79" t="n">
        <v>14.9</v>
      </c>
      <c r="S79" t="n">
        <v>13.05</v>
      </c>
      <c r="T79" t="n">
        <v>640.46</v>
      </c>
      <c r="U79" t="n">
        <v>0.88</v>
      </c>
      <c r="V79" t="n">
        <v>0.92</v>
      </c>
      <c r="W79" t="n">
        <v>0.06</v>
      </c>
      <c r="X79" t="n">
        <v>0.03</v>
      </c>
      <c r="Y79" t="n">
        <v>1</v>
      </c>
      <c r="Z79" t="n">
        <v>10</v>
      </c>
      <c r="AA79" t="n">
        <v>93.66577893130619</v>
      </c>
      <c r="AB79" t="n">
        <v>128.1576509762875</v>
      </c>
      <c r="AC79" t="n">
        <v>115.9264646375373</v>
      </c>
      <c r="AD79" t="n">
        <v>93665.77893130619</v>
      </c>
      <c r="AE79" t="n">
        <v>128157.6509762875</v>
      </c>
      <c r="AF79" t="n">
        <v>4.638514221722916e-06</v>
      </c>
      <c r="AG79" t="n">
        <v>10</v>
      </c>
      <c r="AH79" t="n">
        <v>115926.4646375373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14.3432</v>
      </c>
      <c r="E80" t="n">
        <v>6.97</v>
      </c>
      <c r="F80" t="n">
        <v>4.07</v>
      </c>
      <c r="G80" t="n">
        <v>81.47</v>
      </c>
      <c r="H80" t="n">
        <v>1.31</v>
      </c>
      <c r="I80" t="n">
        <v>3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54.49</v>
      </c>
      <c r="Q80" t="n">
        <v>203.57</v>
      </c>
      <c r="R80" t="n">
        <v>15.03</v>
      </c>
      <c r="S80" t="n">
        <v>13.05</v>
      </c>
      <c r="T80" t="n">
        <v>704.09</v>
      </c>
      <c r="U80" t="n">
        <v>0.87</v>
      </c>
      <c r="V80" t="n">
        <v>0.92</v>
      </c>
      <c r="W80" t="n">
        <v>0.06</v>
      </c>
      <c r="X80" t="n">
        <v>0.03</v>
      </c>
      <c r="Y80" t="n">
        <v>1</v>
      </c>
      <c r="Z80" t="n">
        <v>10</v>
      </c>
      <c r="AA80" t="n">
        <v>93.72606823535493</v>
      </c>
      <c r="AB80" t="n">
        <v>128.2401414618633</v>
      </c>
      <c r="AC80" t="n">
        <v>116.001082346946</v>
      </c>
      <c r="AD80" t="n">
        <v>93726.06823535493</v>
      </c>
      <c r="AE80" t="n">
        <v>128240.1414618633</v>
      </c>
      <c r="AF80" t="n">
        <v>4.635540898039084e-06</v>
      </c>
      <c r="AG80" t="n">
        <v>10</v>
      </c>
      <c r="AH80" t="n">
        <v>116001.082346946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14.3352</v>
      </c>
      <c r="E81" t="n">
        <v>6.98</v>
      </c>
      <c r="F81" t="n">
        <v>4.08</v>
      </c>
      <c r="G81" t="n">
        <v>81.54000000000001</v>
      </c>
      <c r="H81" t="n">
        <v>1.32</v>
      </c>
      <c r="I81" t="n">
        <v>3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54.52</v>
      </c>
      <c r="Q81" t="n">
        <v>203.56</v>
      </c>
      <c r="R81" t="n">
        <v>15.2</v>
      </c>
      <c r="S81" t="n">
        <v>13.05</v>
      </c>
      <c r="T81" t="n">
        <v>791.63</v>
      </c>
      <c r="U81" t="n">
        <v>0.86</v>
      </c>
      <c r="V81" t="n">
        <v>0.92</v>
      </c>
      <c r="W81" t="n">
        <v>0.06</v>
      </c>
      <c r="X81" t="n">
        <v>0.04</v>
      </c>
      <c r="Y81" t="n">
        <v>1</v>
      </c>
      <c r="Z81" t="n">
        <v>10</v>
      </c>
      <c r="AA81" t="n">
        <v>93.75622722394436</v>
      </c>
      <c r="AB81" t="n">
        <v>128.281406320572</v>
      </c>
      <c r="AC81" t="n">
        <v>116.0384089454551</v>
      </c>
      <c r="AD81" t="n">
        <v>93756.22722394437</v>
      </c>
      <c r="AE81" t="n">
        <v>128281.406320572</v>
      </c>
      <c r="AF81" t="n">
        <v>4.632955399183576e-06</v>
      </c>
      <c r="AG81" t="n">
        <v>10</v>
      </c>
      <c r="AH81" t="n">
        <v>116038.4089454551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14.3249</v>
      </c>
      <c r="E82" t="n">
        <v>6.98</v>
      </c>
      <c r="F82" t="n">
        <v>4.08</v>
      </c>
      <c r="G82" t="n">
        <v>81.64</v>
      </c>
      <c r="H82" t="n">
        <v>1.34</v>
      </c>
      <c r="I82" t="n">
        <v>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54.6</v>
      </c>
      <c r="Q82" t="n">
        <v>203.56</v>
      </c>
      <c r="R82" t="n">
        <v>15.31</v>
      </c>
      <c r="S82" t="n">
        <v>13.05</v>
      </c>
      <c r="T82" t="n">
        <v>846.98</v>
      </c>
      <c r="U82" t="n">
        <v>0.85</v>
      </c>
      <c r="V82" t="n">
        <v>0.92</v>
      </c>
      <c r="W82" t="n">
        <v>0.06</v>
      </c>
      <c r="X82" t="n">
        <v>0.04</v>
      </c>
      <c r="Y82" t="n">
        <v>1</v>
      </c>
      <c r="Z82" t="n">
        <v>10</v>
      </c>
      <c r="AA82" t="n">
        <v>93.80322982475774</v>
      </c>
      <c r="AB82" t="n">
        <v>128.3457173526132</v>
      </c>
      <c r="AC82" t="n">
        <v>116.0965822228595</v>
      </c>
      <c r="AD82" t="n">
        <v>93803.22982475774</v>
      </c>
      <c r="AE82" t="n">
        <v>128345.7173526132</v>
      </c>
      <c r="AF82" t="n">
        <v>4.62962656940711e-06</v>
      </c>
      <c r="AG82" t="n">
        <v>10</v>
      </c>
      <c r="AH82" t="n">
        <v>116096.5822228594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14.3381</v>
      </c>
      <c r="E83" t="n">
        <v>6.97</v>
      </c>
      <c r="F83" t="n">
        <v>4.08</v>
      </c>
      <c r="G83" t="n">
        <v>81.52</v>
      </c>
      <c r="H83" t="n">
        <v>1.35</v>
      </c>
      <c r="I83" t="n">
        <v>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54.66</v>
      </c>
      <c r="Q83" t="n">
        <v>203.56</v>
      </c>
      <c r="R83" t="n">
        <v>15.09</v>
      </c>
      <c r="S83" t="n">
        <v>13.05</v>
      </c>
      <c r="T83" t="n">
        <v>734.27</v>
      </c>
      <c r="U83" t="n">
        <v>0.86</v>
      </c>
      <c r="V83" t="n">
        <v>0.92</v>
      </c>
      <c r="W83" t="n">
        <v>0.06</v>
      </c>
      <c r="X83" t="n">
        <v>0.04</v>
      </c>
      <c r="Y83" t="n">
        <v>1</v>
      </c>
      <c r="Z83" t="n">
        <v>10</v>
      </c>
      <c r="AA83" t="n">
        <v>93.80469098992893</v>
      </c>
      <c r="AB83" t="n">
        <v>128.3477165832625</v>
      </c>
      <c r="AC83" t="n">
        <v>116.0983906497415</v>
      </c>
      <c r="AD83" t="n">
        <v>93804.69098992893</v>
      </c>
      <c r="AE83" t="n">
        <v>128347.7165832625</v>
      </c>
      <c r="AF83" t="n">
        <v>4.633892642518698e-06</v>
      </c>
      <c r="AG83" t="n">
        <v>10</v>
      </c>
      <c r="AH83" t="n">
        <v>116098.3906497415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14.3478</v>
      </c>
      <c r="E84" t="n">
        <v>6.97</v>
      </c>
      <c r="F84" t="n">
        <v>4.07</v>
      </c>
      <c r="G84" t="n">
        <v>81.42</v>
      </c>
      <c r="H84" t="n">
        <v>1.36</v>
      </c>
      <c r="I84" t="n">
        <v>3</v>
      </c>
      <c r="J84" t="n">
        <v>280.76</v>
      </c>
      <c r="K84" t="n">
        <v>58.47</v>
      </c>
      <c r="L84" t="n">
        <v>21.5</v>
      </c>
      <c r="M84" t="n">
        <v>1</v>
      </c>
      <c r="N84" t="n">
        <v>75.79000000000001</v>
      </c>
      <c r="O84" t="n">
        <v>34861.41</v>
      </c>
      <c r="P84" t="n">
        <v>54.57</v>
      </c>
      <c r="Q84" t="n">
        <v>203.56</v>
      </c>
      <c r="R84" t="n">
        <v>14.93</v>
      </c>
      <c r="S84" t="n">
        <v>13.05</v>
      </c>
      <c r="T84" t="n">
        <v>654.76</v>
      </c>
      <c r="U84" t="n">
        <v>0.87</v>
      </c>
      <c r="V84" t="n">
        <v>0.92</v>
      </c>
      <c r="W84" t="n">
        <v>0.06</v>
      </c>
      <c r="X84" t="n">
        <v>0.03</v>
      </c>
      <c r="Y84" t="n">
        <v>1</v>
      </c>
      <c r="Z84" t="n">
        <v>10</v>
      </c>
      <c r="AA84" t="n">
        <v>93.74901433828778</v>
      </c>
      <c r="AB84" t="n">
        <v>128.2715373322066</v>
      </c>
      <c r="AC84" t="n">
        <v>116.0294818394881</v>
      </c>
      <c r="AD84" t="n">
        <v>93749.01433828777</v>
      </c>
      <c r="AE84" t="n">
        <v>128271.5373322066</v>
      </c>
      <c r="AF84" t="n">
        <v>4.637027559880999e-06</v>
      </c>
      <c r="AG84" t="n">
        <v>10</v>
      </c>
      <c r="AH84" t="n">
        <v>116029.4818394881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14.3501</v>
      </c>
      <c r="E85" t="n">
        <v>6.97</v>
      </c>
      <c r="F85" t="n">
        <v>4.07</v>
      </c>
      <c r="G85" t="n">
        <v>81.40000000000001</v>
      </c>
      <c r="H85" t="n">
        <v>1.38</v>
      </c>
      <c r="I85" t="n">
        <v>3</v>
      </c>
      <c r="J85" t="n">
        <v>281.25</v>
      </c>
      <c r="K85" t="n">
        <v>58.47</v>
      </c>
      <c r="L85" t="n">
        <v>21.75</v>
      </c>
      <c r="M85" t="n">
        <v>1</v>
      </c>
      <c r="N85" t="n">
        <v>76.03</v>
      </c>
      <c r="O85" t="n">
        <v>34922.31</v>
      </c>
      <c r="P85" t="n">
        <v>54.5</v>
      </c>
      <c r="Q85" t="n">
        <v>203.56</v>
      </c>
      <c r="R85" t="n">
        <v>14.92</v>
      </c>
      <c r="S85" t="n">
        <v>13.05</v>
      </c>
      <c r="T85" t="n">
        <v>648.71</v>
      </c>
      <c r="U85" t="n">
        <v>0.87</v>
      </c>
      <c r="V85" t="n">
        <v>0.92</v>
      </c>
      <c r="W85" t="n">
        <v>0.06</v>
      </c>
      <c r="X85" t="n">
        <v>0.03</v>
      </c>
      <c r="Y85" t="n">
        <v>1</v>
      </c>
      <c r="Z85" t="n">
        <v>10</v>
      </c>
      <c r="AA85" t="n">
        <v>93.71876680199377</v>
      </c>
      <c r="AB85" t="n">
        <v>128.2301513186221</v>
      </c>
      <c r="AC85" t="n">
        <v>115.9920456489544</v>
      </c>
      <c r="AD85" t="n">
        <v>93718.76680199377</v>
      </c>
      <c r="AE85" t="n">
        <v>128230.1513186221</v>
      </c>
      <c r="AF85" t="n">
        <v>4.637770890801958e-06</v>
      </c>
      <c r="AG85" t="n">
        <v>10</v>
      </c>
      <c r="AH85" t="n">
        <v>115992.0456489544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14.3461</v>
      </c>
      <c r="E86" t="n">
        <v>6.97</v>
      </c>
      <c r="F86" t="n">
        <v>4.07</v>
      </c>
      <c r="G86" t="n">
        <v>81.44</v>
      </c>
      <c r="H86" t="n">
        <v>1.39</v>
      </c>
      <c r="I86" t="n">
        <v>3</v>
      </c>
      <c r="J86" t="n">
        <v>281.75</v>
      </c>
      <c r="K86" t="n">
        <v>58.47</v>
      </c>
      <c r="L86" t="n">
        <v>22</v>
      </c>
      <c r="M86" t="n">
        <v>0</v>
      </c>
      <c r="N86" t="n">
        <v>76.28</v>
      </c>
      <c r="O86" t="n">
        <v>34983.29</v>
      </c>
      <c r="P86" t="n">
        <v>54.51</v>
      </c>
      <c r="Q86" t="n">
        <v>203.56</v>
      </c>
      <c r="R86" t="n">
        <v>14.95</v>
      </c>
      <c r="S86" t="n">
        <v>13.05</v>
      </c>
      <c r="T86" t="n">
        <v>665.63</v>
      </c>
      <c r="U86" t="n">
        <v>0.87</v>
      </c>
      <c r="V86" t="n">
        <v>0.92</v>
      </c>
      <c r="W86" t="n">
        <v>0.06</v>
      </c>
      <c r="X86" t="n">
        <v>0.03</v>
      </c>
      <c r="Y86" t="n">
        <v>1</v>
      </c>
      <c r="Z86" t="n">
        <v>10</v>
      </c>
      <c r="AA86" t="n">
        <v>93.72899103361338</v>
      </c>
      <c r="AB86" t="n">
        <v>128.2441405633853</v>
      </c>
      <c r="AC86" t="n">
        <v>116.0046997798314</v>
      </c>
      <c r="AD86" t="n">
        <v>93728.99103361338</v>
      </c>
      <c r="AE86" t="n">
        <v>128244.1405633853</v>
      </c>
      <c r="AF86" t="n">
        <v>4.636478141374205e-06</v>
      </c>
      <c r="AG86" t="n">
        <v>10</v>
      </c>
      <c r="AH86" t="n">
        <v>116004.6997798314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14.9595</v>
      </c>
      <c r="E2" t="n">
        <v>6.68</v>
      </c>
      <c r="F2" t="n">
        <v>4.48</v>
      </c>
      <c r="G2" t="n">
        <v>11.69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30.22</v>
      </c>
      <c r="Q2" t="n">
        <v>203.56</v>
      </c>
      <c r="R2" t="n">
        <v>27.75</v>
      </c>
      <c r="S2" t="n">
        <v>13.05</v>
      </c>
      <c r="T2" t="n">
        <v>6966.5</v>
      </c>
      <c r="U2" t="n">
        <v>0.47</v>
      </c>
      <c r="V2" t="n">
        <v>0.83</v>
      </c>
      <c r="W2" t="n">
        <v>0.09</v>
      </c>
      <c r="X2" t="n">
        <v>0.44</v>
      </c>
      <c r="Y2" t="n">
        <v>1</v>
      </c>
      <c r="Z2" t="n">
        <v>10</v>
      </c>
      <c r="AA2" t="n">
        <v>73.35693875074872</v>
      </c>
      <c r="AB2" t="n">
        <v>100.3701998784678</v>
      </c>
      <c r="AC2" t="n">
        <v>90.7910088725522</v>
      </c>
      <c r="AD2" t="n">
        <v>73356.93875074873</v>
      </c>
      <c r="AE2" t="n">
        <v>100370.1998784678</v>
      </c>
      <c r="AF2" t="n">
        <v>5.178401708551352e-06</v>
      </c>
      <c r="AG2" t="n">
        <v>9</v>
      </c>
      <c r="AH2" t="n">
        <v>90791.00887255219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15.2821</v>
      </c>
      <c r="E3" t="n">
        <v>6.54</v>
      </c>
      <c r="F3" t="n">
        <v>4.42</v>
      </c>
      <c r="G3" t="n">
        <v>14.73</v>
      </c>
      <c r="H3" t="n">
        <v>0.3</v>
      </c>
      <c r="I3" t="n">
        <v>18</v>
      </c>
      <c r="J3" t="n">
        <v>71.81</v>
      </c>
      <c r="K3" t="n">
        <v>32.27</v>
      </c>
      <c r="L3" t="n">
        <v>1.25</v>
      </c>
      <c r="M3" t="n">
        <v>16</v>
      </c>
      <c r="N3" t="n">
        <v>8.289999999999999</v>
      </c>
      <c r="O3" t="n">
        <v>9090.98</v>
      </c>
      <c r="P3" t="n">
        <v>29.1</v>
      </c>
      <c r="Q3" t="n">
        <v>203.66</v>
      </c>
      <c r="R3" t="n">
        <v>26.42</v>
      </c>
      <c r="S3" t="n">
        <v>13.05</v>
      </c>
      <c r="T3" t="n">
        <v>6325.75</v>
      </c>
      <c r="U3" t="n">
        <v>0.49</v>
      </c>
      <c r="V3" t="n">
        <v>0.85</v>
      </c>
      <c r="W3" t="n">
        <v>0.07000000000000001</v>
      </c>
      <c r="X3" t="n">
        <v>0.38</v>
      </c>
      <c r="Y3" t="n">
        <v>1</v>
      </c>
      <c r="Z3" t="n">
        <v>10</v>
      </c>
      <c r="AA3" t="n">
        <v>72.67734477258006</v>
      </c>
      <c r="AB3" t="n">
        <v>99.44034941596756</v>
      </c>
      <c r="AC3" t="n">
        <v>89.94990203313934</v>
      </c>
      <c r="AD3" t="n">
        <v>72677.34477258005</v>
      </c>
      <c r="AE3" t="n">
        <v>99440.34941596756</v>
      </c>
      <c r="AF3" t="n">
        <v>5.290073381480171e-06</v>
      </c>
      <c r="AG3" t="n">
        <v>9</v>
      </c>
      <c r="AH3" t="n">
        <v>89949.90203313934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15.6013</v>
      </c>
      <c r="E4" t="n">
        <v>6.41</v>
      </c>
      <c r="F4" t="n">
        <v>4.33</v>
      </c>
      <c r="G4" t="n">
        <v>17.33</v>
      </c>
      <c r="H4" t="n">
        <v>0.36</v>
      </c>
      <c r="I4" t="n">
        <v>15</v>
      </c>
      <c r="J4" t="n">
        <v>72.11</v>
      </c>
      <c r="K4" t="n">
        <v>32.27</v>
      </c>
      <c r="L4" t="n">
        <v>1.5</v>
      </c>
      <c r="M4" t="n">
        <v>13</v>
      </c>
      <c r="N4" t="n">
        <v>8.34</v>
      </c>
      <c r="O4" t="n">
        <v>9127.379999999999</v>
      </c>
      <c r="P4" t="n">
        <v>27.95</v>
      </c>
      <c r="Q4" t="n">
        <v>203.58</v>
      </c>
      <c r="R4" t="n">
        <v>23.19</v>
      </c>
      <c r="S4" t="n">
        <v>13.05</v>
      </c>
      <c r="T4" t="n">
        <v>4726.26</v>
      </c>
      <c r="U4" t="n">
        <v>0.5600000000000001</v>
      </c>
      <c r="V4" t="n">
        <v>0.86</v>
      </c>
      <c r="W4" t="n">
        <v>0.08</v>
      </c>
      <c r="X4" t="n">
        <v>0.29</v>
      </c>
      <c r="Y4" t="n">
        <v>1</v>
      </c>
      <c r="Z4" t="n">
        <v>10</v>
      </c>
      <c r="AA4" t="n">
        <v>72.00866407387984</v>
      </c>
      <c r="AB4" t="n">
        <v>98.52543098389597</v>
      </c>
      <c r="AC4" t="n">
        <v>89.1223021321283</v>
      </c>
      <c r="AD4" t="n">
        <v>72008.66407387985</v>
      </c>
      <c r="AE4" t="n">
        <v>98525.43098389597</v>
      </c>
      <c r="AF4" t="n">
        <v>5.400568105593249e-06</v>
      </c>
      <c r="AG4" t="n">
        <v>9</v>
      </c>
      <c r="AH4" t="n">
        <v>89122.3021321283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15.8983</v>
      </c>
      <c r="E5" t="n">
        <v>6.29</v>
      </c>
      <c r="F5" t="n">
        <v>4.26</v>
      </c>
      <c r="G5" t="n">
        <v>21.3</v>
      </c>
      <c r="H5" t="n">
        <v>0.42</v>
      </c>
      <c r="I5" t="n">
        <v>12</v>
      </c>
      <c r="J5" t="n">
        <v>72.40000000000001</v>
      </c>
      <c r="K5" t="n">
        <v>32.27</v>
      </c>
      <c r="L5" t="n">
        <v>1.75</v>
      </c>
      <c r="M5" t="n">
        <v>10</v>
      </c>
      <c r="N5" t="n">
        <v>8.380000000000001</v>
      </c>
      <c r="O5" t="n">
        <v>9163.799999999999</v>
      </c>
      <c r="P5" t="n">
        <v>26.71</v>
      </c>
      <c r="Q5" t="n">
        <v>203.6</v>
      </c>
      <c r="R5" t="n">
        <v>20.82</v>
      </c>
      <c r="S5" t="n">
        <v>13.05</v>
      </c>
      <c r="T5" t="n">
        <v>3556.31</v>
      </c>
      <c r="U5" t="n">
        <v>0.63</v>
      </c>
      <c r="V5" t="n">
        <v>0.88</v>
      </c>
      <c r="W5" t="n">
        <v>0.07000000000000001</v>
      </c>
      <c r="X5" t="n">
        <v>0.22</v>
      </c>
      <c r="Y5" t="n">
        <v>1</v>
      </c>
      <c r="Z5" t="n">
        <v>10</v>
      </c>
      <c r="AA5" t="n">
        <v>71.35652662867342</v>
      </c>
      <c r="AB5" t="n">
        <v>97.63314776109144</v>
      </c>
      <c r="AC5" t="n">
        <v>88.31517716778056</v>
      </c>
      <c r="AD5" t="n">
        <v>71356.52662867343</v>
      </c>
      <c r="AE5" t="n">
        <v>97633.14776109143</v>
      </c>
      <c r="AF5" t="n">
        <v>5.503378046262373e-06</v>
      </c>
      <c r="AG5" t="n">
        <v>9</v>
      </c>
      <c r="AH5" t="n">
        <v>88315.17716778057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15.9957</v>
      </c>
      <c r="E6" t="n">
        <v>6.25</v>
      </c>
      <c r="F6" t="n">
        <v>4.24</v>
      </c>
      <c r="G6" t="n">
        <v>23.11</v>
      </c>
      <c r="H6" t="n">
        <v>0.48</v>
      </c>
      <c r="I6" t="n">
        <v>11</v>
      </c>
      <c r="J6" t="n">
        <v>72.7</v>
      </c>
      <c r="K6" t="n">
        <v>32.27</v>
      </c>
      <c r="L6" t="n">
        <v>2</v>
      </c>
      <c r="M6" t="n">
        <v>9</v>
      </c>
      <c r="N6" t="n">
        <v>8.43</v>
      </c>
      <c r="O6" t="n">
        <v>9200.25</v>
      </c>
      <c r="P6" t="n">
        <v>25.9</v>
      </c>
      <c r="Q6" t="n">
        <v>203.56</v>
      </c>
      <c r="R6" t="n">
        <v>20.08</v>
      </c>
      <c r="S6" t="n">
        <v>13.05</v>
      </c>
      <c r="T6" t="n">
        <v>3188.87</v>
      </c>
      <c r="U6" t="n">
        <v>0.65</v>
      </c>
      <c r="V6" t="n">
        <v>0.88</v>
      </c>
      <c r="W6" t="n">
        <v>0.07000000000000001</v>
      </c>
      <c r="X6" t="n">
        <v>0.2</v>
      </c>
      <c r="Y6" t="n">
        <v>1</v>
      </c>
      <c r="Z6" t="n">
        <v>10</v>
      </c>
      <c r="AA6" t="n">
        <v>71.01158789117393</v>
      </c>
      <c r="AB6" t="n">
        <v>97.16118736282176</v>
      </c>
      <c r="AC6" t="n">
        <v>87.88826000752103</v>
      </c>
      <c r="AD6" t="n">
        <v>71011.58789117393</v>
      </c>
      <c r="AE6" t="n">
        <v>97161.18736282176</v>
      </c>
      <c r="AF6" t="n">
        <v>5.537094168219182e-06</v>
      </c>
      <c r="AG6" t="n">
        <v>9</v>
      </c>
      <c r="AH6" t="n">
        <v>87888.26000752102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16.1652</v>
      </c>
      <c r="E7" t="n">
        <v>6.19</v>
      </c>
      <c r="F7" t="n">
        <v>4.2</v>
      </c>
      <c r="G7" t="n">
        <v>28.01</v>
      </c>
      <c r="H7" t="n">
        <v>0.54</v>
      </c>
      <c r="I7" t="n">
        <v>9</v>
      </c>
      <c r="J7" t="n">
        <v>73</v>
      </c>
      <c r="K7" t="n">
        <v>32.27</v>
      </c>
      <c r="L7" t="n">
        <v>2.25</v>
      </c>
      <c r="M7" t="n">
        <v>7</v>
      </c>
      <c r="N7" t="n">
        <v>8.48</v>
      </c>
      <c r="O7" t="n">
        <v>9236.709999999999</v>
      </c>
      <c r="P7" t="n">
        <v>24.8</v>
      </c>
      <c r="Q7" t="n">
        <v>203.65</v>
      </c>
      <c r="R7" t="n">
        <v>19.11</v>
      </c>
      <c r="S7" t="n">
        <v>13.05</v>
      </c>
      <c r="T7" t="n">
        <v>2713.21</v>
      </c>
      <c r="U7" t="n">
        <v>0.68</v>
      </c>
      <c r="V7" t="n">
        <v>0.89</v>
      </c>
      <c r="W7" t="n">
        <v>0.07000000000000001</v>
      </c>
      <c r="X7" t="n">
        <v>0.16</v>
      </c>
      <c r="Y7" t="n">
        <v>1</v>
      </c>
      <c r="Z7" t="n">
        <v>10</v>
      </c>
      <c r="AA7" t="n">
        <v>70.52391913919777</v>
      </c>
      <c r="AB7" t="n">
        <v>96.49393746194139</v>
      </c>
      <c r="AC7" t="n">
        <v>87.28469150068933</v>
      </c>
      <c r="AD7" t="n">
        <v>70523.91913919777</v>
      </c>
      <c r="AE7" t="n">
        <v>96493.93746194139</v>
      </c>
      <c r="AF7" t="n">
        <v>5.595768528298025e-06</v>
      </c>
      <c r="AG7" t="n">
        <v>9</v>
      </c>
      <c r="AH7" t="n">
        <v>87284.69150068934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16.1276</v>
      </c>
      <c r="E8" t="n">
        <v>6.2</v>
      </c>
      <c r="F8" t="n">
        <v>4.22</v>
      </c>
      <c r="G8" t="n">
        <v>28.11</v>
      </c>
      <c r="H8" t="n">
        <v>0.6</v>
      </c>
      <c r="I8" t="n">
        <v>9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24.41</v>
      </c>
      <c r="Q8" t="n">
        <v>203.57</v>
      </c>
      <c r="R8" t="n">
        <v>19.42</v>
      </c>
      <c r="S8" t="n">
        <v>13.05</v>
      </c>
      <c r="T8" t="n">
        <v>2871.48</v>
      </c>
      <c r="U8" t="n">
        <v>0.67</v>
      </c>
      <c r="V8" t="n">
        <v>0.89</v>
      </c>
      <c r="W8" t="n">
        <v>0.07000000000000001</v>
      </c>
      <c r="X8" t="n">
        <v>0.18</v>
      </c>
      <c r="Y8" t="n">
        <v>1</v>
      </c>
      <c r="Z8" t="n">
        <v>10</v>
      </c>
      <c r="AA8" t="n">
        <v>70.42055619642355</v>
      </c>
      <c r="AB8" t="n">
        <v>96.35251172358657</v>
      </c>
      <c r="AC8" t="n">
        <v>87.15676323631079</v>
      </c>
      <c r="AD8" t="n">
        <v>70420.55619642355</v>
      </c>
      <c r="AE8" t="n">
        <v>96352.51172358658</v>
      </c>
      <c r="AF8" t="n">
        <v>5.582752859041598e-06</v>
      </c>
      <c r="AG8" t="n">
        <v>9</v>
      </c>
      <c r="AH8" t="n">
        <v>87156.7632363108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16.2294</v>
      </c>
      <c r="E9" t="n">
        <v>6.16</v>
      </c>
      <c r="F9" t="n">
        <v>4.19</v>
      </c>
      <c r="G9" t="n">
        <v>31.45</v>
      </c>
      <c r="H9" t="n">
        <v>0.65</v>
      </c>
      <c r="I9" t="n">
        <v>8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24.17</v>
      </c>
      <c r="Q9" t="n">
        <v>203.56</v>
      </c>
      <c r="R9" t="n">
        <v>18.6</v>
      </c>
      <c r="S9" t="n">
        <v>13.05</v>
      </c>
      <c r="T9" t="n">
        <v>2465.84</v>
      </c>
      <c r="U9" t="n">
        <v>0.7</v>
      </c>
      <c r="V9" t="n">
        <v>0.89</v>
      </c>
      <c r="W9" t="n">
        <v>0.07000000000000001</v>
      </c>
      <c r="X9" t="n">
        <v>0.15</v>
      </c>
      <c r="Y9" t="n">
        <v>1</v>
      </c>
      <c r="Z9" t="n">
        <v>10</v>
      </c>
      <c r="AA9" t="n">
        <v>70.27183320475446</v>
      </c>
      <c r="AB9" t="n">
        <v>96.14902236518969</v>
      </c>
      <c r="AC9" t="n">
        <v>86.97269461668014</v>
      </c>
      <c r="AD9" t="n">
        <v>70271.83320475445</v>
      </c>
      <c r="AE9" t="n">
        <v>96149.0223651897</v>
      </c>
      <c r="AF9" t="n">
        <v>5.617992091230543e-06</v>
      </c>
      <c r="AG9" t="n">
        <v>9</v>
      </c>
      <c r="AH9" t="n">
        <v>86972.69461668015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16.1002</v>
      </c>
      <c r="E2" t="n">
        <v>6.21</v>
      </c>
      <c r="F2" t="n">
        <v>4.35</v>
      </c>
      <c r="G2" t="n">
        <v>17.38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16.86</v>
      </c>
      <c r="Q2" t="n">
        <v>203.58</v>
      </c>
      <c r="R2" t="n">
        <v>23.04</v>
      </c>
      <c r="S2" t="n">
        <v>13.05</v>
      </c>
      <c r="T2" t="n">
        <v>4650.7</v>
      </c>
      <c r="U2" t="n">
        <v>0.57</v>
      </c>
      <c r="V2" t="n">
        <v>0.86</v>
      </c>
      <c r="W2" t="n">
        <v>0.1</v>
      </c>
      <c r="X2" t="n">
        <v>0.31</v>
      </c>
      <c r="Y2" t="n">
        <v>1</v>
      </c>
      <c r="Z2" t="n">
        <v>10</v>
      </c>
      <c r="AA2" t="n">
        <v>66.73423229052835</v>
      </c>
      <c r="AB2" t="n">
        <v>91.30872072641034</v>
      </c>
      <c r="AC2" t="n">
        <v>82.59434457289835</v>
      </c>
      <c r="AD2" t="n">
        <v>66734.23229052835</v>
      </c>
      <c r="AE2" t="n">
        <v>91308.72072641035</v>
      </c>
      <c r="AF2" t="n">
        <v>5.700251533484403e-06</v>
      </c>
      <c r="AG2" t="n">
        <v>9</v>
      </c>
      <c r="AH2" t="n">
        <v>82594.34457289835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12.1634</v>
      </c>
      <c r="E2" t="n">
        <v>8.220000000000001</v>
      </c>
      <c r="F2" t="n">
        <v>4.84</v>
      </c>
      <c r="G2" t="n">
        <v>7.26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54.04</v>
      </c>
      <c r="Q2" t="n">
        <v>203.62</v>
      </c>
      <c r="R2" t="n">
        <v>38.95</v>
      </c>
      <c r="S2" t="n">
        <v>13.05</v>
      </c>
      <c r="T2" t="n">
        <v>12479.55</v>
      </c>
      <c r="U2" t="n">
        <v>0.34</v>
      </c>
      <c r="V2" t="n">
        <v>0.77</v>
      </c>
      <c r="W2" t="n">
        <v>0.12</v>
      </c>
      <c r="X2" t="n">
        <v>0.8</v>
      </c>
      <c r="Y2" t="n">
        <v>1</v>
      </c>
      <c r="Z2" t="n">
        <v>10</v>
      </c>
      <c r="AA2" t="n">
        <v>102.7848422627052</v>
      </c>
      <c r="AB2" t="n">
        <v>140.6347557309823</v>
      </c>
      <c r="AC2" t="n">
        <v>127.2127720261746</v>
      </c>
      <c r="AD2" t="n">
        <v>102784.8422627052</v>
      </c>
      <c r="AE2" t="n">
        <v>140634.7557309823</v>
      </c>
      <c r="AF2" t="n">
        <v>4.059433962157146e-06</v>
      </c>
      <c r="AG2" t="n">
        <v>11</v>
      </c>
      <c r="AH2" t="n">
        <v>127212.7720261746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12.8627</v>
      </c>
      <c r="E3" t="n">
        <v>7.77</v>
      </c>
      <c r="F3" t="n">
        <v>4.65</v>
      </c>
      <c r="G3" t="n">
        <v>9</v>
      </c>
      <c r="H3" t="n">
        <v>0.16</v>
      </c>
      <c r="I3" t="n">
        <v>31</v>
      </c>
      <c r="J3" t="n">
        <v>142.15</v>
      </c>
      <c r="K3" t="n">
        <v>47.83</v>
      </c>
      <c r="L3" t="n">
        <v>1.25</v>
      </c>
      <c r="M3" t="n">
        <v>29</v>
      </c>
      <c r="N3" t="n">
        <v>23.07</v>
      </c>
      <c r="O3" t="n">
        <v>17765.46</v>
      </c>
      <c r="P3" t="n">
        <v>51.61</v>
      </c>
      <c r="Q3" t="n">
        <v>203.56</v>
      </c>
      <c r="R3" t="n">
        <v>33.06</v>
      </c>
      <c r="S3" t="n">
        <v>13.05</v>
      </c>
      <c r="T3" t="n">
        <v>9577.969999999999</v>
      </c>
      <c r="U3" t="n">
        <v>0.39</v>
      </c>
      <c r="V3" t="n">
        <v>0.8</v>
      </c>
      <c r="W3" t="n">
        <v>0.1</v>
      </c>
      <c r="X3" t="n">
        <v>0.61</v>
      </c>
      <c r="Y3" t="n">
        <v>1</v>
      </c>
      <c r="Z3" t="n">
        <v>10</v>
      </c>
      <c r="AA3" t="n">
        <v>100.1988307826134</v>
      </c>
      <c r="AB3" t="n">
        <v>137.0964607371477</v>
      </c>
      <c r="AC3" t="n">
        <v>124.0121669405222</v>
      </c>
      <c r="AD3" t="n">
        <v>100198.8307826134</v>
      </c>
      <c r="AE3" t="n">
        <v>137096.4607371477</v>
      </c>
      <c r="AF3" t="n">
        <v>4.29281954264751e-06</v>
      </c>
      <c r="AG3" t="n">
        <v>11</v>
      </c>
      <c r="AH3" t="n">
        <v>124012.1669405222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13.3809</v>
      </c>
      <c r="E4" t="n">
        <v>7.47</v>
      </c>
      <c r="F4" t="n">
        <v>4.52</v>
      </c>
      <c r="G4" t="n">
        <v>10.85</v>
      </c>
      <c r="H4" t="n">
        <v>0.19</v>
      </c>
      <c r="I4" t="n">
        <v>25</v>
      </c>
      <c r="J4" t="n">
        <v>142.49</v>
      </c>
      <c r="K4" t="n">
        <v>47.83</v>
      </c>
      <c r="L4" t="n">
        <v>1.5</v>
      </c>
      <c r="M4" t="n">
        <v>23</v>
      </c>
      <c r="N4" t="n">
        <v>23.16</v>
      </c>
      <c r="O4" t="n">
        <v>17807.56</v>
      </c>
      <c r="P4" t="n">
        <v>49.94</v>
      </c>
      <c r="Q4" t="n">
        <v>203.56</v>
      </c>
      <c r="R4" t="n">
        <v>29.09</v>
      </c>
      <c r="S4" t="n">
        <v>13.05</v>
      </c>
      <c r="T4" t="n">
        <v>7622.73</v>
      </c>
      <c r="U4" t="n">
        <v>0.45</v>
      </c>
      <c r="V4" t="n">
        <v>0.83</v>
      </c>
      <c r="W4" t="n">
        <v>0.09</v>
      </c>
      <c r="X4" t="n">
        <v>0.48</v>
      </c>
      <c r="Y4" t="n">
        <v>1</v>
      </c>
      <c r="Z4" t="n">
        <v>10</v>
      </c>
      <c r="AA4" t="n">
        <v>91.744189315963</v>
      </c>
      <c r="AB4" t="n">
        <v>125.5284472900255</v>
      </c>
      <c r="AC4" t="n">
        <v>113.5481884609808</v>
      </c>
      <c r="AD4" t="n">
        <v>91744.189315963</v>
      </c>
      <c r="AE4" t="n">
        <v>125528.4472900255</v>
      </c>
      <c r="AF4" t="n">
        <v>4.465764498760919e-06</v>
      </c>
      <c r="AG4" t="n">
        <v>10</v>
      </c>
      <c r="AH4" t="n">
        <v>113548.1884609808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13.7588</v>
      </c>
      <c r="E5" t="n">
        <v>7.27</v>
      </c>
      <c r="F5" t="n">
        <v>4.43</v>
      </c>
      <c r="G5" t="n">
        <v>12.67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19</v>
      </c>
      <c r="N5" t="n">
        <v>23.25</v>
      </c>
      <c r="O5" t="n">
        <v>17849.7</v>
      </c>
      <c r="P5" t="n">
        <v>48.63</v>
      </c>
      <c r="Q5" t="n">
        <v>203.61</v>
      </c>
      <c r="R5" t="n">
        <v>26.2</v>
      </c>
      <c r="S5" t="n">
        <v>13.05</v>
      </c>
      <c r="T5" t="n">
        <v>6201.59</v>
      </c>
      <c r="U5" t="n">
        <v>0.5</v>
      </c>
      <c r="V5" t="n">
        <v>0.84</v>
      </c>
      <c r="W5" t="n">
        <v>0.09</v>
      </c>
      <c r="X5" t="n">
        <v>0.39</v>
      </c>
      <c r="Y5" t="n">
        <v>1</v>
      </c>
      <c r="Z5" t="n">
        <v>10</v>
      </c>
      <c r="AA5" t="n">
        <v>90.56240873988229</v>
      </c>
      <c r="AB5" t="n">
        <v>123.9114829693533</v>
      </c>
      <c r="AC5" t="n">
        <v>112.0855449456493</v>
      </c>
      <c r="AD5" t="n">
        <v>90562.40873988229</v>
      </c>
      <c r="AE5" t="n">
        <v>123911.4829693533</v>
      </c>
      <c r="AF5" t="n">
        <v>4.591885492422163e-06</v>
      </c>
      <c r="AG5" t="n">
        <v>10</v>
      </c>
      <c r="AH5" t="n">
        <v>112085.5449456493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14.116</v>
      </c>
      <c r="E6" t="n">
        <v>7.08</v>
      </c>
      <c r="F6" t="n">
        <v>4.34</v>
      </c>
      <c r="G6" t="n">
        <v>14.45</v>
      </c>
      <c r="H6" t="n">
        <v>0.25</v>
      </c>
      <c r="I6" t="n">
        <v>18</v>
      </c>
      <c r="J6" t="n">
        <v>143.17</v>
      </c>
      <c r="K6" t="n">
        <v>47.83</v>
      </c>
      <c r="L6" t="n">
        <v>2</v>
      </c>
      <c r="M6" t="n">
        <v>16</v>
      </c>
      <c r="N6" t="n">
        <v>23.34</v>
      </c>
      <c r="O6" t="n">
        <v>17891.86</v>
      </c>
      <c r="P6" t="n">
        <v>47.21</v>
      </c>
      <c r="Q6" t="n">
        <v>203.58</v>
      </c>
      <c r="R6" t="n">
        <v>23.34</v>
      </c>
      <c r="S6" t="n">
        <v>13.05</v>
      </c>
      <c r="T6" t="n">
        <v>4783.1</v>
      </c>
      <c r="U6" t="n">
        <v>0.5600000000000001</v>
      </c>
      <c r="V6" t="n">
        <v>0.86</v>
      </c>
      <c r="W6" t="n">
        <v>0.07000000000000001</v>
      </c>
      <c r="X6" t="n">
        <v>0.29</v>
      </c>
      <c r="Y6" t="n">
        <v>1</v>
      </c>
      <c r="Z6" t="n">
        <v>10</v>
      </c>
      <c r="AA6" t="n">
        <v>89.43112669778968</v>
      </c>
      <c r="AB6" t="n">
        <v>122.3636129707216</v>
      </c>
      <c r="AC6" t="n">
        <v>110.6854014872374</v>
      </c>
      <c r="AD6" t="n">
        <v>89431.12669778967</v>
      </c>
      <c r="AE6" t="n">
        <v>122363.6129707216</v>
      </c>
      <c r="AF6" t="n">
        <v>4.711098032606859e-06</v>
      </c>
      <c r="AG6" t="n">
        <v>10</v>
      </c>
      <c r="AH6" t="n">
        <v>110685.4014872374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14.0801</v>
      </c>
      <c r="E7" t="n">
        <v>7.1</v>
      </c>
      <c r="F7" t="n">
        <v>4.38</v>
      </c>
      <c r="G7" t="n">
        <v>15.47</v>
      </c>
      <c r="H7" t="n">
        <v>0.28</v>
      </c>
      <c r="I7" t="n">
        <v>17</v>
      </c>
      <c r="J7" t="n">
        <v>143.51</v>
      </c>
      <c r="K7" t="n">
        <v>47.83</v>
      </c>
      <c r="L7" t="n">
        <v>2.25</v>
      </c>
      <c r="M7" t="n">
        <v>15</v>
      </c>
      <c r="N7" t="n">
        <v>23.44</v>
      </c>
      <c r="O7" t="n">
        <v>17934.06</v>
      </c>
      <c r="P7" t="n">
        <v>47.51</v>
      </c>
      <c r="Q7" t="n">
        <v>203.56</v>
      </c>
      <c r="R7" t="n">
        <v>24.76</v>
      </c>
      <c r="S7" t="n">
        <v>13.05</v>
      </c>
      <c r="T7" t="n">
        <v>5498.3</v>
      </c>
      <c r="U7" t="n">
        <v>0.53</v>
      </c>
      <c r="V7" t="n">
        <v>0.85</v>
      </c>
      <c r="W7" t="n">
        <v>0.08</v>
      </c>
      <c r="X7" t="n">
        <v>0.34</v>
      </c>
      <c r="Y7" t="n">
        <v>1</v>
      </c>
      <c r="Z7" t="n">
        <v>10</v>
      </c>
      <c r="AA7" t="n">
        <v>89.61772378780739</v>
      </c>
      <c r="AB7" t="n">
        <v>122.6189233413663</v>
      </c>
      <c r="AC7" t="n">
        <v>110.9163453944383</v>
      </c>
      <c r="AD7" t="n">
        <v>89617.72378780739</v>
      </c>
      <c r="AE7" t="n">
        <v>122618.9233413663</v>
      </c>
      <c r="AF7" t="n">
        <v>4.699116705079898e-06</v>
      </c>
      <c r="AG7" t="n">
        <v>10</v>
      </c>
      <c r="AH7" t="n">
        <v>110916.3453944382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14.2982</v>
      </c>
      <c r="E8" t="n">
        <v>6.99</v>
      </c>
      <c r="F8" t="n">
        <v>4.33</v>
      </c>
      <c r="G8" t="n">
        <v>17.33</v>
      </c>
      <c r="H8" t="n">
        <v>0.31</v>
      </c>
      <c r="I8" t="n">
        <v>15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46.74</v>
      </c>
      <c r="Q8" t="n">
        <v>203.57</v>
      </c>
      <c r="R8" t="n">
        <v>23.14</v>
      </c>
      <c r="S8" t="n">
        <v>13.05</v>
      </c>
      <c r="T8" t="n">
        <v>4698.69</v>
      </c>
      <c r="U8" t="n">
        <v>0.5600000000000001</v>
      </c>
      <c r="V8" t="n">
        <v>0.86</v>
      </c>
      <c r="W8" t="n">
        <v>0.08</v>
      </c>
      <c r="X8" t="n">
        <v>0.29</v>
      </c>
      <c r="Y8" t="n">
        <v>1</v>
      </c>
      <c r="Z8" t="n">
        <v>10</v>
      </c>
      <c r="AA8" t="n">
        <v>88.98944020032636</v>
      </c>
      <c r="AB8" t="n">
        <v>121.7592780190596</v>
      </c>
      <c r="AC8" t="n">
        <v>110.1387434151724</v>
      </c>
      <c r="AD8" t="n">
        <v>88989.44020032635</v>
      </c>
      <c r="AE8" t="n">
        <v>121759.2780190596</v>
      </c>
      <c r="AF8" t="n">
        <v>4.771905772869042e-06</v>
      </c>
      <c r="AG8" t="n">
        <v>10</v>
      </c>
      <c r="AH8" t="n">
        <v>110138.7434151724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14.5214</v>
      </c>
      <c r="E9" t="n">
        <v>6.89</v>
      </c>
      <c r="F9" t="n">
        <v>4.28</v>
      </c>
      <c r="G9" t="n">
        <v>19.77</v>
      </c>
      <c r="H9" t="n">
        <v>0.34</v>
      </c>
      <c r="I9" t="n">
        <v>13</v>
      </c>
      <c r="J9" t="n">
        <v>144.2</v>
      </c>
      <c r="K9" t="n">
        <v>47.83</v>
      </c>
      <c r="L9" t="n">
        <v>2.75</v>
      </c>
      <c r="M9" t="n">
        <v>11</v>
      </c>
      <c r="N9" t="n">
        <v>23.62</v>
      </c>
      <c r="O9" t="n">
        <v>18018.55</v>
      </c>
      <c r="P9" t="n">
        <v>45.91</v>
      </c>
      <c r="Q9" t="n">
        <v>203.57</v>
      </c>
      <c r="R9" t="n">
        <v>21.57</v>
      </c>
      <c r="S9" t="n">
        <v>13.05</v>
      </c>
      <c r="T9" t="n">
        <v>3924.87</v>
      </c>
      <c r="U9" t="n">
        <v>0.61</v>
      </c>
      <c r="V9" t="n">
        <v>0.87</v>
      </c>
      <c r="W9" t="n">
        <v>0.08</v>
      </c>
      <c r="X9" t="n">
        <v>0.24</v>
      </c>
      <c r="Y9" t="n">
        <v>1</v>
      </c>
      <c r="Z9" t="n">
        <v>10</v>
      </c>
      <c r="AA9" t="n">
        <v>81.57955881752459</v>
      </c>
      <c r="AB9" t="n">
        <v>111.6207514102202</v>
      </c>
      <c r="AC9" t="n">
        <v>100.9678235563659</v>
      </c>
      <c r="AD9" t="n">
        <v>81579.55881752458</v>
      </c>
      <c r="AE9" t="n">
        <v>111620.7514102202</v>
      </c>
      <c r="AF9" t="n">
        <v>4.846396923398785e-06</v>
      </c>
      <c r="AG9" t="n">
        <v>9</v>
      </c>
      <c r="AH9" t="n">
        <v>100967.8235563659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14.6407</v>
      </c>
      <c r="E10" t="n">
        <v>6.83</v>
      </c>
      <c r="F10" t="n">
        <v>4.26</v>
      </c>
      <c r="G10" t="n">
        <v>21.28</v>
      </c>
      <c r="H10" t="n">
        <v>0.37</v>
      </c>
      <c r="I10" t="n">
        <v>12</v>
      </c>
      <c r="J10" t="n">
        <v>144.54</v>
      </c>
      <c r="K10" t="n">
        <v>47.83</v>
      </c>
      <c r="L10" t="n">
        <v>3</v>
      </c>
      <c r="M10" t="n">
        <v>10</v>
      </c>
      <c r="N10" t="n">
        <v>23.71</v>
      </c>
      <c r="O10" t="n">
        <v>18060.85</v>
      </c>
      <c r="P10" t="n">
        <v>45.28</v>
      </c>
      <c r="Q10" t="n">
        <v>203.57</v>
      </c>
      <c r="R10" t="n">
        <v>20.74</v>
      </c>
      <c r="S10" t="n">
        <v>13.05</v>
      </c>
      <c r="T10" t="n">
        <v>3516.24</v>
      </c>
      <c r="U10" t="n">
        <v>0.63</v>
      </c>
      <c r="V10" t="n">
        <v>0.88</v>
      </c>
      <c r="W10" t="n">
        <v>0.07000000000000001</v>
      </c>
      <c r="X10" t="n">
        <v>0.21</v>
      </c>
      <c r="Y10" t="n">
        <v>1</v>
      </c>
      <c r="Z10" t="n">
        <v>10</v>
      </c>
      <c r="AA10" t="n">
        <v>81.17999453135101</v>
      </c>
      <c r="AB10" t="n">
        <v>111.0740499263456</v>
      </c>
      <c r="AC10" t="n">
        <v>100.4732984948118</v>
      </c>
      <c r="AD10" t="n">
        <v>81179.99453135101</v>
      </c>
      <c r="AE10" t="n">
        <v>111074.0499263456</v>
      </c>
      <c r="AF10" t="n">
        <v>4.886212309860247e-06</v>
      </c>
      <c r="AG10" t="n">
        <v>9</v>
      </c>
      <c r="AH10" t="n">
        <v>100473.2984948118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14.7342</v>
      </c>
      <c r="E11" t="n">
        <v>6.79</v>
      </c>
      <c r="F11" t="n">
        <v>4.24</v>
      </c>
      <c r="G11" t="n">
        <v>23.13</v>
      </c>
      <c r="H11" t="n">
        <v>0.4</v>
      </c>
      <c r="I11" t="n">
        <v>11</v>
      </c>
      <c r="J11" t="n">
        <v>144.89</v>
      </c>
      <c r="K11" t="n">
        <v>47.83</v>
      </c>
      <c r="L11" t="n">
        <v>3.25</v>
      </c>
      <c r="M11" t="n">
        <v>9</v>
      </c>
      <c r="N11" t="n">
        <v>23.81</v>
      </c>
      <c r="O11" t="n">
        <v>18103.18</v>
      </c>
      <c r="P11" t="n">
        <v>44.79</v>
      </c>
      <c r="Q11" t="n">
        <v>203.56</v>
      </c>
      <c r="R11" t="n">
        <v>20.33</v>
      </c>
      <c r="S11" t="n">
        <v>13.05</v>
      </c>
      <c r="T11" t="n">
        <v>3313.1</v>
      </c>
      <c r="U11" t="n">
        <v>0.64</v>
      </c>
      <c r="V11" t="n">
        <v>0.88</v>
      </c>
      <c r="W11" t="n">
        <v>0.07000000000000001</v>
      </c>
      <c r="X11" t="n">
        <v>0.2</v>
      </c>
      <c r="Y11" t="n">
        <v>1</v>
      </c>
      <c r="Z11" t="n">
        <v>10</v>
      </c>
      <c r="AA11" t="n">
        <v>80.87078714199131</v>
      </c>
      <c r="AB11" t="n">
        <v>110.6509787349566</v>
      </c>
      <c r="AC11" t="n">
        <v>100.0906046241447</v>
      </c>
      <c r="AD11" t="n">
        <v>80870.78714199131</v>
      </c>
      <c r="AE11" t="n">
        <v>110650.9787349566</v>
      </c>
      <c r="AF11" t="n">
        <v>4.917417160104561e-06</v>
      </c>
      <c r="AG11" t="n">
        <v>9</v>
      </c>
      <c r="AH11" t="n">
        <v>100090.6046241447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14.7529</v>
      </c>
      <c r="E12" t="n">
        <v>6.78</v>
      </c>
      <c r="F12" t="n">
        <v>4.23</v>
      </c>
      <c r="G12" t="n">
        <v>23.08</v>
      </c>
      <c r="H12" t="n">
        <v>0.43</v>
      </c>
      <c r="I12" t="n">
        <v>11</v>
      </c>
      <c r="J12" t="n">
        <v>145.23</v>
      </c>
      <c r="K12" t="n">
        <v>47.83</v>
      </c>
      <c r="L12" t="n">
        <v>3.5</v>
      </c>
      <c r="M12" t="n">
        <v>9</v>
      </c>
      <c r="N12" t="n">
        <v>23.9</v>
      </c>
      <c r="O12" t="n">
        <v>18145.54</v>
      </c>
      <c r="P12" t="n">
        <v>44.52</v>
      </c>
      <c r="Q12" t="n">
        <v>203.6</v>
      </c>
      <c r="R12" t="n">
        <v>19.88</v>
      </c>
      <c r="S12" t="n">
        <v>13.05</v>
      </c>
      <c r="T12" t="n">
        <v>3087.99</v>
      </c>
      <c r="U12" t="n">
        <v>0.66</v>
      </c>
      <c r="V12" t="n">
        <v>0.88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80.74324976380433</v>
      </c>
      <c r="AB12" t="n">
        <v>110.4764764675692</v>
      </c>
      <c r="AC12" t="n">
        <v>99.93275660824122</v>
      </c>
      <c r="AD12" t="n">
        <v>80743.24976380433</v>
      </c>
      <c r="AE12" t="n">
        <v>110476.4764675692</v>
      </c>
      <c r="AF12" t="n">
        <v>4.923658130153423e-06</v>
      </c>
      <c r="AG12" t="n">
        <v>9</v>
      </c>
      <c r="AH12" t="n">
        <v>99932.75660824122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14.8552</v>
      </c>
      <c r="E13" t="n">
        <v>6.73</v>
      </c>
      <c r="F13" t="n">
        <v>4.21</v>
      </c>
      <c r="G13" t="n">
        <v>25.29</v>
      </c>
      <c r="H13" t="n">
        <v>0.46</v>
      </c>
      <c r="I13" t="n">
        <v>10</v>
      </c>
      <c r="J13" t="n">
        <v>145.57</v>
      </c>
      <c r="K13" t="n">
        <v>47.83</v>
      </c>
      <c r="L13" t="n">
        <v>3.75</v>
      </c>
      <c r="M13" t="n">
        <v>8</v>
      </c>
      <c r="N13" t="n">
        <v>23.99</v>
      </c>
      <c r="O13" t="n">
        <v>18187.93</v>
      </c>
      <c r="P13" t="n">
        <v>43.99</v>
      </c>
      <c r="Q13" t="n">
        <v>203.62</v>
      </c>
      <c r="R13" t="n">
        <v>19.54</v>
      </c>
      <c r="S13" t="n">
        <v>13.05</v>
      </c>
      <c r="T13" t="n">
        <v>2927.22</v>
      </c>
      <c r="U13" t="n">
        <v>0.67</v>
      </c>
      <c r="V13" t="n">
        <v>0.89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80.41379229772893</v>
      </c>
      <c r="AB13" t="n">
        <v>110.0256982278475</v>
      </c>
      <c r="AC13" t="n">
        <v>99.52500001104715</v>
      </c>
      <c r="AD13" t="n">
        <v>80413.79229772893</v>
      </c>
      <c r="AE13" t="n">
        <v>110025.6982278475</v>
      </c>
      <c r="AF13" t="n">
        <v>4.957799907479556e-06</v>
      </c>
      <c r="AG13" t="n">
        <v>9</v>
      </c>
      <c r="AH13" t="n">
        <v>99525.00001104716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14.9477</v>
      </c>
      <c r="E14" t="n">
        <v>6.69</v>
      </c>
      <c r="F14" t="n">
        <v>4.2</v>
      </c>
      <c r="G14" t="n">
        <v>28.01</v>
      </c>
      <c r="H14" t="n">
        <v>0.49</v>
      </c>
      <c r="I14" t="n">
        <v>9</v>
      </c>
      <c r="J14" t="n">
        <v>145.92</v>
      </c>
      <c r="K14" t="n">
        <v>47.83</v>
      </c>
      <c r="L14" t="n">
        <v>4</v>
      </c>
      <c r="M14" t="n">
        <v>7</v>
      </c>
      <c r="N14" t="n">
        <v>24.09</v>
      </c>
      <c r="O14" t="n">
        <v>18230.35</v>
      </c>
      <c r="P14" t="n">
        <v>43.51</v>
      </c>
      <c r="Q14" t="n">
        <v>203.59</v>
      </c>
      <c r="R14" t="n">
        <v>19.13</v>
      </c>
      <c r="S14" t="n">
        <v>13.05</v>
      </c>
      <c r="T14" t="n">
        <v>2726.46</v>
      </c>
      <c r="U14" t="n">
        <v>0.68</v>
      </c>
      <c r="V14" t="n">
        <v>0.89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80.123113752582</v>
      </c>
      <c r="AB14" t="n">
        <v>109.6279790185453</v>
      </c>
      <c r="AC14" t="n">
        <v>99.16523856487824</v>
      </c>
      <c r="AD14" t="n">
        <v>80123.11375258199</v>
      </c>
      <c r="AE14" t="n">
        <v>109627.9790185453</v>
      </c>
      <c r="AF14" t="n">
        <v>4.988671016010027e-06</v>
      </c>
      <c r="AG14" t="n">
        <v>9</v>
      </c>
      <c r="AH14" t="n">
        <v>99165.23856487824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14.9334</v>
      </c>
      <c r="E15" t="n">
        <v>6.7</v>
      </c>
      <c r="F15" t="n">
        <v>4.21</v>
      </c>
      <c r="G15" t="n">
        <v>28.05</v>
      </c>
      <c r="H15" t="n">
        <v>0.51</v>
      </c>
      <c r="I15" t="n">
        <v>9</v>
      </c>
      <c r="J15" t="n">
        <v>146.26</v>
      </c>
      <c r="K15" t="n">
        <v>47.83</v>
      </c>
      <c r="L15" t="n">
        <v>4.25</v>
      </c>
      <c r="M15" t="n">
        <v>7</v>
      </c>
      <c r="N15" t="n">
        <v>24.18</v>
      </c>
      <c r="O15" t="n">
        <v>18272.81</v>
      </c>
      <c r="P15" t="n">
        <v>43.34</v>
      </c>
      <c r="Q15" t="n">
        <v>203.56</v>
      </c>
      <c r="R15" t="n">
        <v>19.35</v>
      </c>
      <c r="S15" t="n">
        <v>13.05</v>
      </c>
      <c r="T15" t="n">
        <v>2832.99</v>
      </c>
      <c r="U15" t="n">
        <v>0.67</v>
      </c>
      <c r="V15" t="n">
        <v>0.89</v>
      </c>
      <c r="W15" t="n">
        <v>0.07000000000000001</v>
      </c>
      <c r="X15" t="n">
        <v>0.17</v>
      </c>
      <c r="Y15" t="n">
        <v>1</v>
      </c>
      <c r="Z15" t="n">
        <v>10</v>
      </c>
      <c r="AA15" t="n">
        <v>80.08260967178641</v>
      </c>
      <c r="AB15" t="n">
        <v>109.5725595482868</v>
      </c>
      <c r="AC15" t="n">
        <v>99.11510825107953</v>
      </c>
      <c r="AD15" t="n">
        <v>80082.60967178641</v>
      </c>
      <c r="AE15" t="n">
        <v>109572.5595482869</v>
      </c>
      <c r="AF15" t="n">
        <v>4.983898509502074e-06</v>
      </c>
      <c r="AG15" t="n">
        <v>9</v>
      </c>
      <c r="AH15" t="n">
        <v>99115.10825107954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15.0647</v>
      </c>
      <c r="E16" t="n">
        <v>6.64</v>
      </c>
      <c r="F16" t="n">
        <v>4.18</v>
      </c>
      <c r="G16" t="n">
        <v>31.34</v>
      </c>
      <c r="H16" t="n">
        <v>0.54</v>
      </c>
      <c r="I16" t="n">
        <v>8</v>
      </c>
      <c r="J16" t="n">
        <v>146.61</v>
      </c>
      <c r="K16" t="n">
        <v>47.83</v>
      </c>
      <c r="L16" t="n">
        <v>4.5</v>
      </c>
      <c r="M16" t="n">
        <v>6</v>
      </c>
      <c r="N16" t="n">
        <v>24.28</v>
      </c>
      <c r="O16" t="n">
        <v>18315.3</v>
      </c>
      <c r="P16" t="n">
        <v>42.85</v>
      </c>
      <c r="Q16" t="n">
        <v>203.56</v>
      </c>
      <c r="R16" t="n">
        <v>18.35</v>
      </c>
      <c r="S16" t="n">
        <v>13.05</v>
      </c>
      <c r="T16" t="n">
        <v>2342</v>
      </c>
      <c r="U16" t="n">
        <v>0.71</v>
      </c>
      <c r="V16" t="n">
        <v>0.89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79.73819732839333</v>
      </c>
      <c r="AB16" t="n">
        <v>109.1013193856565</v>
      </c>
      <c r="AC16" t="n">
        <v>98.68884258818072</v>
      </c>
      <c r="AD16" t="n">
        <v>79738.19732839333</v>
      </c>
      <c r="AE16" t="n">
        <v>109101.3193856564</v>
      </c>
      <c r="AF16" t="n">
        <v>5.027718796529651e-06</v>
      </c>
      <c r="AG16" t="n">
        <v>9</v>
      </c>
      <c r="AH16" t="n">
        <v>98688.84258818072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15.0596</v>
      </c>
      <c r="E17" t="n">
        <v>6.64</v>
      </c>
      <c r="F17" t="n">
        <v>4.18</v>
      </c>
      <c r="G17" t="n">
        <v>31.36</v>
      </c>
      <c r="H17" t="n">
        <v>0.57</v>
      </c>
      <c r="I17" t="n">
        <v>8</v>
      </c>
      <c r="J17" t="n">
        <v>146.95</v>
      </c>
      <c r="K17" t="n">
        <v>47.83</v>
      </c>
      <c r="L17" t="n">
        <v>4.75</v>
      </c>
      <c r="M17" t="n">
        <v>6</v>
      </c>
      <c r="N17" t="n">
        <v>24.37</v>
      </c>
      <c r="O17" t="n">
        <v>18357.82</v>
      </c>
      <c r="P17" t="n">
        <v>42.43</v>
      </c>
      <c r="Q17" t="n">
        <v>203.56</v>
      </c>
      <c r="R17" t="n">
        <v>18.45</v>
      </c>
      <c r="S17" t="n">
        <v>13.05</v>
      </c>
      <c r="T17" t="n">
        <v>2388.21</v>
      </c>
      <c r="U17" t="n">
        <v>0.71</v>
      </c>
      <c r="V17" t="n">
        <v>0.89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79.59229602057486</v>
      </c>
      <c r="AB17" t="n">
        <v>108.9016907795879</v>
      </c>
      <c r="AC17" t="n">
        <v>98.50826625609477</v>
      </c>
      <c r="AD17" t="n">
        <v>79592.29602057487</v>
      </c>
      <c r="AE17" t="n">
        <v>108901.6907795879</v>
      </c>
      <c r="AF17" t="n">
        <v>5.026016713789052e-06</v>
      </c>
      <c r="AG17" t="n">
        <v>9</v>
      </c>
      <c r="AH17" t="n">
        <v>98508.26625609476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15.1956</v>
      </c>
      <c r="E18" t="n">
        <v>6.58</v>
      </c>
      <c r="F18" t="n">
        <v>4.15</v>
      </c>
      <c r="G18" t="n">
        <v>35.57</v>
      </c>
      <c r="H18" t="n">
        <v>0.6</v>
      </c>
      <c r="I18" t="n">
        <v>7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41.67</v>
      </c>
      <c r="Q18" t="n">
        <v>203.56</v>
      </c>
      <c r="R18" t="n">
        <v>17.31</v>
      </c>
      <c r="S18" t="n">
        <v>13.05</v>
      </c>
      <c r="T18" t="n">
        <v>1823.69</v>
      </c>
      <c r="U18" t="n">
        <v>0.75</v>
      </c>
      <c r="V18" t="n">
        <v>0.9</v>
      </c>
      <c r="W18" t="n">
        <v>0.07000000000000001</v>
      </c>
      <c r="X18" t="n">
        <v>0.11</v>
      </c>
      <c r="Y18" t="n">
        <v>1</v>
      </c>
      <c r="Z18" t="n">
        <v>10</v>
      </c>
      <c r="AA18" t="n">
        <v>79.15307631987409</v>
      </c>
      <c r="AB18" t="n">
        <v>108.3007310080838</v>
      </c>
      <c r="AC18" t="n">
        <v>97.96466124173047</v>
      </c>
      <c r="AD18" t="n">
        <v>79153.07631987409</v>
      </c>
      <c r="AE18" t="n">
        <v>108300.7310080838</v>
      </c>
      <c r="AF18" t="n">
        <v>5.071405586871691e-06</v>
      </c>
      <c r="AG18" t="n">
        <v>9</v>
      </c>
      <c r="AH18" t="n">
        <v>97964.66124173047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15.2078</v>
      </c>
      <c r="E19" t="n">
        <v>6.58</v>
      </c>
      <c r="F19" t="n">
        <v>4.14</v>
      </c>
      <c r="G19" t="n">
        <v>35.53</v>
      </c>
      <c r="H19" t="n">
        <v>0.63</v>
      </c>
      <c r="I19" t="n">
        <v>7</v>
      </c>
      <c r="J19" t="n">
        <v>147.64</v>
      </c>
      <c r="K19" t="n">
        <v>47.83</v>
      </c>
      <c r="L19" t="n">
        <v>5.25</v>
      </c>
      <c r="M19" t="n">
        <v>5</v>
      </c>
      <c r="N19" t="n">
        <v>24.56</v>
      </c>
      <c r="O19" t="n">
        <v>18442.97</v>
      </c>
      <c r="P19" t="n">
        <v>41.46</v>
      </c>
      <c r="Q19" t="n">
        <v>203.56</v>
      </c>
      <c r="R19" t="n">
        <v>17.32</v>
      </c>
      <c r="S19" t="n">
        <v>13.05</v>
      </c>
      <c r="T19" t="n">
        <v>1829.1</v>
      </c>
      <c r="U19" t="n">
        <v>0.75</v>
      </c>
      <c r="V19" t="n">
        <v>0.9</v>
      </c>
      <c r="W19" t="n">
        <v>0.06</v>
      </c>
      <c r="X19" t="n">
        <v>0.1</v>
      </c>
      <c r="Y19" t="n">
        <v>1</v>
      </c>
      <c r="Z19" t="n">
        <v>10</v>
      </c>
      <c r="AA19" t="n">
        <v>79.06009542562798</v>
      </c>
      <c r="AB19" t="n">
        <v>108.1735104465488</v>
      </c>
      <c r="AC19" t="n">
        <v>97.84958243203315</v>
      </c>
      <c r="AD19" t="n">
        <v>79060.09542562798</v>
      </c>
      <c r="AE19" t="n">
        <v>108173.5104465488</v>
      </c>
      <c r="AF19" t="n">
        <v>5.075477235780575e-06</v>
      </c>
      <c r="AG19" t="n">
        <v>9</v>
      </c>
      <c r="AH19" t="n">
        <v>97849.58243203314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15.1707</v>
      </c>
      <c r="E20" t="n">
        <v>6.59</v>
      </c>
      <c r="F20" t="n">
        <v>4.16</v>
      </c>
      <c r="G20" t="n">
        <v>35.67</v>
      </c>
      <c r="H20" t="n">
        <v>0.66</v>
      </c>
      <c r="I20" t="n">
        <v>7</v>
      </c>
      <c r="J20" t="n">
        <v>147.99</v>
      </c>
      <c r="K20" t="n">
        <v>47.83</v>
      </c>
      <c r="L20" t="n">
        <v>5.5</v>
      </c>
      <c r="M20" t="n">
        <v>5</v>
      </c>
      <c r="N20" t="n">
        <v>24.66</v>
      </c>
      <c r="O20" t="n">
        <v>18485.59</v>
      </c>
      <c r="P20" t="n">
        <v>41.33</v>
      </c>
      <c r="Q20" t="n">
        <v>203.56</v>
      </c>
      <c r="R20" t="n">
        <v>17.84</v>
      </c>
      <c r="S20" t="n">
        <v>13.05</v>
      </c>
      <c r="T20" t="n">
        <v>2087.8</v>
      </c>
      <c r="U20" t="n">
        <v>0.73</v>
      </c>
      <c r="V20" t="n">
        <v>0.9</v>
      </c>
      <c r="W20" t="n">
        <v>0.06</v>
      </c>
      <c r="X20" t="n">
        <v>0.12</v>
      </c>
      <c r="Y20" t="n">
        <v>1</v>
      </c>
      <c r="Z20" t="n">
        <v>10</v>
      </c>
      <c r="AA20" t="n">
        <v>79.06301310685542</v>
      </c>
      <c r="AB20" t="n">
        <v>108.1775025467231</v>
      </c>
      <c r="AC20" t="n">
        <v>97.85319353176983</v>
      </c>
      <c r="AD20" t="n">
        <v>79063.01310685542</v>
      </c>
      <c r="AE20" t="n">
        <v>108177.5025467231</v>
      </c>
      <c r="AF20" t="n">
        <v>5.063095418197002e-06</v>
      </c>
      <c r="AG20" t="n">
        <v>9</v>
      </c>
      <c r="AH20" t="n">
        <v>97853.19353176984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15.1522</v>
      </c>
      <c r="E21" t="n">
        <v>6.6</v>
      </c>
      <c r="F21" t="n">
        <v>4.17</v>
      </c>
      <c r="G21" t="n">
        <v>35.74</v>
      </c>
      <c r="H21" t="n">
        <v>0.6899999999999999</v>
      </c>
      <c r="I21" t="n">
        <v>7</v>
      </c>
      <c r="J21" t="n">
        <v>148.33</v>
      </c>
      <c r="K21" t="n">
        <v>47.83</v>
      </c>
      <c r="L21" t="n">
        <v>5.75</v>
      </c>
      <c r="M21" t="n">
        <v>5</v>
      </c>
      <c r="N21" t="n">
        <v>24.75</v>
      </c>
      <c r="O21" t="n">
        <v>18528.25</v>
      </c>
      <c r="P21" t="n">
        <v>40.85</v>
      </c>
      <c r="Q21" t="n">
        <v>203.56</v>
      </c>
      <c r="R21" t="n">
        <v>18.06</v>
      </c>
      <c r="S21" t="n">
        <v>13.05</v>
      </c>
      <c r="T21" t="n">
        <v>2201.77</v>
      </c>
      <c r="U21" t="n">
        <v>0.72</v>
      </c>
      <c r="V21" t="n">
        <v>0.9</v>
      </c>
      <c r="W21" t="n">
        <v>0.07000000000000001</v>
      </c>
      <c r="X21" t="n">
        <v>0.13</v>
      </c>
      <c r="Y21" t="n">
        <v>1</v>
      </c>
      <c r="Z21" t="n">
        <v>10</v>
      </c>
      <c r="AA21" t="n">
        <v>78.91537381832551</v>
      </c>
      <c r="AB21" t="n">
        <v>107.9754959587709</v>
      </c>
      <c r="AC21" t="n">
        <v>97.67046616905365</v>
      </c>
      <c r="AD21" t="n">
        <v>78915.3738183255</v>
      </c>
      <c r="AE21" t="n">
        <v>107975.4959587709</v>
      </c>
      <c r="AF21" t="n">
        <v>5.056921196490908e-06</v>
      </c>
      <c r="AG21" t="n">
        <v>9</v>
      </c>
      <c r="AH21" t="n">
        <v>97670.46616905366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15.2899</v>
      </c>
      <c r="E22" t="n">
        <v>6.54</v>
      </c>
      <c r="F22" t="n">
        <v>4.14</v>
      </c>
      <c r="G22" t="n">
        <v>41.39</v>
      </c>
      <c r="H22" t="n">
        <v>0.71</v>
      </c>
      <c r="I22" t="n">
        <v>6</v>
      </c>
      <c r="J22" t="n">
        <v>148.68</v>
      </c>
      <c r="K22" t="n">
        <v>47.83</v>
      </c>
      <c r="L22" t="n">
        <v>6</v>
      </c>
      <c r="M22" t="n">
        <v>4</v>
      </c>
      <c r="N22" t="n">
        <v>24.85</v>
      </c>
      <c r="O22" t="n">
        <v>18570.94</v>
      </c>
      <c r="P22" t="n">
        <v>40.36</v>
      </c>
      <c r="Q22" t="n">
        <v>203.57</v>
      </c>
      <c r="R22" t="n">
        <v>17.04</v>
      </c>
      <c r="S22" t="n">
        <v>13.05</v>
      </c>
      <c r="T22" t="n">
        <v>1694.93</v>
      </c>
      <c r="U22" t="n">
        <v>0.77</v>
      </c>
      <c r="V22" t="n">
        <v>0.9</v>
      </c>
      <c r="W22" t="n">
        <v>0.06</v>
      </c>
      <c r="X22" t="n">
        <v>0.1</v>
      </c>
      <c r="Y22" t="n">
        <v>1</v>
      </c>
      <c r="Z22" t="n">
        <v>10</v>
      </c>
      <c r="AA22" t="n">
        <v>78.57914618184326</v>
      </c>
      <c r="AB22" t="n">
        <v>107.5154544732197</v>
      </c>
      <c r="AC22" t="n">
        <v>97.25433039721102</v>
      </c>
      <c r="AD22" t="n">
        <v>78579.14618184326</v>
      </c>
      <c r="AE22" t="n">
        <v>107515.4544732197</v>
      </c>
      <c r="AF22" t="n">
        <v>5.10287743048708e-06</v>
      </c>
      <c r="AG22" t="n">
        <v>9</v>
      </c>
      <c r="AH22" t="n">
        <v>97254.33039721102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15.2931</v>
      </c>
      <c r="E23" t="n">
        <v>6.54</v>
      </c>
      <c r="F23" t="n">
        <v>4.14</v>
      </c>
      <c r="G23" t="n">
        <v>41.37</v>
      </c>
      <c r="H23" t="n">
        <v>0.74</v>
      </c>
      <c r="I23" t="n">
        <v>6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40.26</v>
      </c>
      <c r="Q23" t="n">
        <v>203.56</v>
      </c>
      <c r="R23" t="n">
        <v>17.05</v>
      </c>
      <c r="S23" t="n">
        <v>13.05</v>
      </c>
      <c r="T23" t="n">
        <v>1701.02</v>
      </c>
      <c r="U23" t="n">
        <v>0.77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78.54017709664751</v>
      </c>
      <c r="AB23" t="n">
        <v>107.4621352516602</v>
      </c>
      <c r="AC23" t="n">
        <v>97.20609988732316</v>
      </c>
      <c r="AD23" t="n">
        <v>78540.17709664752</v>
      </c>
      <c r="AE23" t="n">
        <v>107462.1352516602</v>
      </c>
      <c r="AF23" t="n">
        <v>5.103945403971377e-06</v>
      </c>
      <c r="AG23" t="n">
        <v>9</v>
      </c>
      <c r="AH23" t="n">
        <v>97206.09988732316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15.3348</v>
      </c>
      <c r="E24" t="n">
        <v>6.52</v>
      </c>
      <c r="F24" t="n">
        <v>4.12</v>
      </c>
      <c r="G24" t="n">
        <v>41.19</v>
      </c>
      <c r="H24" t="n">
        <v>0.77</v>
      </c>
      <c r="I24" t="n">
        <v>6</v>
      </c>
      <c r="J24" t="n">
        <v>149.37</v>
      </c>
      <c r="K24" t="n">
        <v>47.83</v>
      </c>
      <c r="L24" t="n">
        <v>6.5</v>
      </c>
      <c r="M24" t="n">
        <v>4</v>
      </c>
      <c r="N24" t="n">
        <v>25.04</v>
      </c>
      <c r="O24" t="n">
        <v>18656.42</v>
      </c>
      <c r="P24" t="n">
        <v>39.67</v>
      </c>
      <c r="Q24" t="n">
        <v>203.56</v>
      </c>
      <c r="R24" t="n">
        <v>16.41</v>
      </c>
      <c r="S24" t="n">
        <v>13.05</v>
      </c>
      <c r="T24" t="n">
        <v>1379.26</v>
      </c>
      <c r="U24" t="n">
        <v>0.8</v>
      </c>
      <c r="V24" t="n">
        <v>0.91</v>
      </c>
      <c r="W24" t="n">
        <v>0.06</v>
      </c>
      <c r="X24" t="n">
        <v>0.08</v>
      </c>
      <c r="Y24" t="n">
        <v>1</v>
      </c>
      <c r="Z24" t="n">
        <v>10</v>
      </c>
      <c r="AA24" t="n">
        <v>78.27819693023389</v>
      </c>
      <c r="AB24" t="n">
        <v>107.103682430224</v>
      </c>
      <c r="AC24" t="n">
        <v>96.88185730007304</v>
      </c>
      <c r="AD24" t="n">
        <v>78278.19693023388</v>
      </c>
      <c r="AE24" t="n">
        <v>107103.682430224</v>
      </c>
      <c r="AF24" t="n">
        <v>5.117862433438628e-06</v>
      </c>
      <c r="AG24" t="n">
        <v>9</v>
      </c>
      <c r="AH24" t="n">
        <v>96881.85730007304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15.2594</v>
      </c>
      <c r="E25" t="n">
        <v>6.55</v>
      </c>
      <c r="F25" t="n">
        <v>4.15</v>
      </c>
      <c r="G25" t="n">
        <v>41.52</v>
      </c>
      <c r="H25" t="n">
        <v>0.8</v>
      </c>
      <c r="I25" t="n">
        <v>6</v>
      </c>
      <c r="J25" t="n">
        <v>149.72</v>
      </c>
      <c r="K25" t="n">
        <v>47.83</v>
      </c>
      <c r="L25" t="n">
        <v>6.75</v>
      </c>
      <c r="M25" t="n">
        <v>4</v>
      </c>
      <c r="N25" t="n">
        <v>25.14</v>
      </c>
      <c r="O25" t="n">
        <v>18699.2</v>
      </c>
      <c r="P25" t="n">
        <v>39.42</v>
      </c>
      <c r="Q25" t="n">
        <v>203.56</v>
      </c>
      <c r="R25" t="n">
        <v>17.6</v>
      </c>
      <c r="S25" t="n">
        <v>13.05</v>
      </c>
      <c r="T25" t="n">
        <v>1974.21</v>
      </c>
      <c r="U25" t="n">
        <v>0.74</v>
      </c>
      <c r="V25" t="n">
        <v>0.9</v>
      </c>
      <c r="W25" t="n">
        <v>0.06</v>
      </c>
      <c r="X25" t="n">
        <v>0.11</v>
      </c>
      <c r="Y25" t="n">
        <v>1</v>
      </c>
      <c r="Z25" t="n">
        <v>10</v>
      </c>
      <c r="AA25" t="n">
        <v>78.28062828263621</v>
      </c>
      <c r="AB25" t="n">
        <v>107.1070091138446</v>
      </c>
      <c r="AC25" t="n">
        <v>96.88486648967788</v>
      </c>
      <c r="AD25" t="n">
        <v>78280.62828263621</v>
      </c>
      <c r="AE25" t="n">
        <v>107107.0091138446</v>
      </c>
      <c r="AF25" t="n">
        <v>5.09269830821487e-06</v>
      </c>
      <c r="AG25" t="n">
        <v>9</v>
      </c>
      <c r="AH25" t="n">
        <v>96884.86648967788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15.4077</v>
      </c>
      <c r="E26" t="n">
        <v>6.49</v>
      </c>
      <c r="F26" t="n">
        <v>4.12</v>
      </c>
      <c r="G26" t="n">
        <v>49.41</v>
      </c>
      <c r="H26" t="n">
        <v>0.83</v>
      </c>
      <c r="I26" t="n">
        <v>5</v>
      </c>
      <c r="J26" t="n">
        <v>150.07</v>
      </c>
      <c r="K26" t="n">
        <v>47.83</v>
      </c>
      <c r="L26" t="n">
        <v>7</v>
      </c>
      <c r="M26" t="n">
        <v>3</v>
      </c>
      <c r="N26" t="n">
        <v>25.24</v>
      </c>
      <c r="O26" t="n">
        <v>18742.03</v>
      </c>
      <c r="P26" t="n">
        <v>38.61</v>
      </c>
      <c r="Q26" t="n">
        <v>203.56</v>
      </c>
      <c r="R26" t="n">
        <v>16.44</v>
      </c>
      <c r="S26" t="n">
        <v>13.05</v>
      </c>
      <c r="T26" t="n">
        <v>1399.21</v>
      </c>
      <c r="U26" t="n">
        <v>0.79</v>
      </c>
      <c r="V26" t="n">
        <v>0.91</v>
      </c>
      <c r="W26" t="n">
        <v>0.06</v>
      </c>
      <c r="X26" t="n">
        <v>0.08</v>
      </c>
      <c r="Y26" t="n">
        <v>1</v>
      </c>
      <c r="Z26" t="n">
        <v>10</v>
      </c>
      <c r="AA26" t="n">
        <v>77.82869792203088</v>
      </c>
      <c r="AB26" t="n">
        <v>106.4886580567043</v>
      </c>
      <c r="AC26" t="n">
        <v>96.32552998956973</v>
      </c>
      <c r="AD26" t="n">
        <v>77828.69792203089</v>
      </c>
      <c r="AE26" t="n">
        <v>106488.6580567043</v>
      </c>
      <c r="AF26" t="n">
        <v>5.142192204377777e-06</v>
      </c>
      <c r="AG26" t="n">
        <v>9</v>
      </c>
      <c r="AH26" t="n">
        <v>96325.52998956972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15.3965</v>
      </c>
      <c r="E27" t="n">
        <v>6.5</v>
      </c>
      <c r="F27" t="n">
        <v>4.12</v>
      </c>
      <c r="G27" t="n">
        <v>49.47</v>
      </c>
      <c r="H27" t="n">
        <v>0.85</v>
      </c>
      <c r="I27" t="n">
        <v>5</v>
      </c>
      <c r="J27" t="n">
        <v>150.41</v>
      </c>
      <c r="K27" t="n">
        <v>47.83</v>
      </c>
      <c r="L27" t="n">
        <v>7.25</v>
      </c>
      <c r="M27" t="n">
        <v>3</v>
      </c>
      <c r="N27" t="n">
        <v>25.33</v>
      </c>
      <c r="O27" t="n">
        <v>18784.88</v>
      </c>
      <c r="P27" t="n">
        <v>38.73</v>
      </c>
      <c r="Q27" t="n">
        <v>203.56</v>
      </c>
      <c r="R27" t="n">
        <v>16.56</v>
      </c>
      <c r="S27" t="n">
        <v>13.05</v>
      </c>
      <c r="T27" t="n">
        <v>1461.51</v>
      </c>
      <c r="U27" t="n">
        <v>0.79</v>
      </c>
      <c r="V27" t="n">
        <v>0.91</v>
      </c>
      <c r="W27" t="n">
        <v>0.06</v>
      </c>
      <c r="X27" t="n">
        <v>0.08</v>
      </c>
      <c r="Y27" t="n">
        <v>1</v>
      </c>
      <c r="Z27" t="n">
        <v>10</v>
      </c>
      <c r="AA27" t="n">
        <v>77.88233335332463</v>
      </c>
      <c r="AB27" t="n">
        <v>106.5620444200286</v>
      </c>
      <c r="AC27" t="n">
        <v>96.39191246137676</v>
      </c>
      <c r="AD27" t="n">
        <v>77882.33335332462</v>
      </c>
      <c r="AE27" t="n">
        <v>106562.0444200286</v>
      </c>
      <c r="AF27" t="n">
        <v>5.138454297182736e-06</v>
      </c>
      <c r="AG27" t="n">
        <v>9</v>
      </c>
      <c r="AH27" t="n">
        <v>96391.91246137676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15.4083</v>
      </c>
      <c r="E28" t="n">
        <v>6.49</v>
      </c>
      <c r="F28" t="n">
        <v>4.12</v>
      </c>
      <c r="G28" t="n">
        <v>49.41</v>
      </c>
      <c r="H28" t="n">
        <v>0.88</v>
      </c>
      <c r="I28" t="n">
        <v>5</v>
      </c>
      <c r="J28" t="n">
        <v>150.76</v>
      </c>
      <c r="K28" t="n">
        <v>47.83</v>
      </c>
      <c r="L28" t="n">
        <v>7.5</v>
      </c>
      <c r="M28" t="n">
        <v>3</v>
      </c>
      <c r="N28" t="n">
        <v>25.43</v>
      </c>
      <c r="O28" t="n">
        <v>18827.77</v>
      </c>
      <c r="P28" t="n">
        <v>38.54</v>
      </c>
      <c r="Q28" t="n">
        <v>203.6</v>
      </c>
      <c r="R28" t="n">
        <v>16.36</v>
      </c>
      <c r="S28" t="n">
        <v>13.05</v>
      </c>
      <c r="T28" t="n">
        <v>1359.26</v>
      </c>
      <c r="U28" t="n">
        <v>0.8</v>
      </c>
      <c r="V28" t="n">
        <v>0.91</v>
      </c>
      <c r="W28" t="n">
        <v>0.06</v>
      </c>
      <c r="X28" t="n">
        <v>0.08</v>
      </c>
      <c r="Y28" t="n">
        <v>1</v>
      </c>
      <c r="Z28" t="n">
        <v>10</v>
      </c>
      <c r="AA28" t="n">
        <v>77.80337441103343</v>
      </c>
      <c r="AB28" t="n">
        <v>106.4540093117631</v>
      </c>
      <c r="AC28" t="n">
        <v>96.29418807221592</v>
      </c>
      <c r="AD28" t="n">
        <v>77803.37441103344</v>
      </c>
      <c r="AE28" t="n">
        <v>106454.0093117631</v>
      </c>
      <c r="AF28" t="n">
        <v>5.142392449406083e-06</v>
      </c>
      <c r="AG28" t="n">
        <v>9</v>
      </c>
      <c r="AH28" t="n">
        <v>96294.18807221591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15.44</v>
      </c>
      <c r="E29" t="n">
        <v>6.48</v>
      </c>
      <c r="F29" t="n">
        <v>4.1</v>
      </c>
      <c r="G29" t="n">
        <v>49.25</v>
      </c>
      <c r="H29" t="n">
        <v>0.91</v>
      </c>
      <c r="I29" t="n">
        <v>5</v>
      </c>
      <c r="J29" t="n">
        <v>151.11</v>
      </c>
      <c r="K29" t="n">
        <v>47.83</v>
      </c>
      <c r="L29" t="n">
        <v>7.75</v>
      </c>
      <c r="M29" t="n">
        <v>3</v>
      </c>
      <c r="N29" t="n">
        <v>25.53</v>
      </c>
      <c r="O29" t="n">
        <v>18870.7</v>
      </c>
      <c r="P29" t="n">
        <v>38.12</v>
      </c>
      <c r="Q29" t="n">
        <v>203.56</v>
      </c>
      <c r="R29" t="n">
        <v>15.94</v>
      </c>
      <c r="S29" t="n">
        <v>13.05</v>
      </c>
      <c r="T29" t="n">
        <v>1151.94</v>
      </c>
      <c r="U29" t="n">
        <v>0.82</v>
      </c>
      <c r="V29" t="n">
        <v>0.91</v>
      </c>
      <c r="W29" t="n">
        <v>0.06</v>
      </c>
      <c r="X29" t="n">
        <v>0.06</v>
      </c>
      <c r="Y29" t="n">
        <v>1</v>
      </c>
      <c r="Z29" t="n">
        <v>10</v>
      </c>
      <c r="AA29" t="n">
        <v>77.61506116735418</v>
      </c>
      <c r="AB29" t="n">
        <v>106.1963508239674</v>
      </c>
      <c r="AC29" t="n">
        <v>96.06112014886932</v>
      </c>
      <c r="AD29" t="n">
        <v>77615.06116735419</v>
      </c>
      <c r="AE29" t="n">
        <v>106196.3508239674</v>
      </c>
      <c r="AF29" t="n">
        <v>5.152972061734904e-06</v>
      </c>
      <c r="AG29" t="n">
        <v>9</v>
      </c>
      <c r="AH29" t="n">
        <v>96061.12014886932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15.3741</v>
      </c>
      <c r="E30" t="n">
        <v>6.5</v>
      </c>
      <c r="F30" t="n">
        <v>4.13</v>
      </c>
      <c r="G30" t="n">
        <v>49.58</v>
      </c>
      <c r="H30" t="n">
        <v>0.9399999999999999</v>
      </c>
      <c r="I30" t="n">
        <v>5</v>
      </c>
      <c r="J30" t="n">
        <v>151.46</v>
      </c>
      <c r="K30" t="n">
        <v>47.83</v>
      </c>
      <c r="L30" t="n">
        <v>8</v>
      </c>
      <c r="M30" t="n">
        <v>3</v>
      </c>
      <c r="N30" t="n">
        <v>25.63</v>
      </c>
      <c r="O30" t="n">
        <v>18913.66</v>
      </c>
      <c r="P30" t="n">
        <v>37.86</v>
      </c>
      <c r="Q30" t="n">
        <v>203.56</v>
      </c>
      <c r="R30" t="n">
        <v>16.97</v>
      </c>
      <c r="S30" t="n">
        <v>13.05</v>
      </c>
      <c r="T30" t="n">
        <v>1666.26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77.60128283591301</v>
      </c>
      <c r="AB30" t="n">
        <v>106.1774987030325</v>
      </c>
      <c r="AC30" t="n">
        <v>96.04406724789733</v>
      </c>
      <c r="AD30" t="n">
        <v>77601.28283591301</v>
      </c>
      <c r="AE30" t="n">
        <v>106177.4987030325</v>
      </c>
      <c r="AF30" t="n">
        <v>5.130978482792655e-06</v>
      </c>
      <c r="AG30" t="n">
        <v>9</v>
      </c>
      <c r="AH30" t="n">
        <v>96044.06724789733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15.3945</v>
      </c>
      <c r="E31" t="n">
        <v>6.5</v>
      </c>
      <c r="F31" t="n">
        <v>4.12</v>
      </c>
      <c r="G31" t="n">
        <v>49.48</v>
      </c>
      <c r="H31" t="n">
        <v>0.96</v>
      </c>
      <c r="I31" t="n">
        <v>5</v>
      </c>
      <c r="J31" t="n">
        <v>151.81</v>
      </c>
      <c r="K31" t="n">
        <v>47.83</v>
      </c>
      <c r="L31" t="n">
        <v>8.25</v>
      </c>
      <c r="M31" t="n">
        <v>3</v>
      </c>
      <c r="N31" t="n">
        <v>25.73</v>
      </c>
      <c r="O31" t="n">
        <v>18956.65</v>
      </c>
      <c r="P31" t="n">
        <v>37.11</v>
      </c>
      <c r="Q31" t="n">
        <v>203.56</v>
      </c>
      <c r="R31" t="n">
        <v>16.64</v>
      </c>
      <c r="S31" t="n">
        <v>13.05</v>
      </c>
      <c r="T31" t="n">
        <v>1499.36</v>
      </c>
      <c r="U31" t="n">
        <v>0.78</v>
      </c>
      <c r="V31" t="n">
        <v>0.91</v>
      </c>
      <c r="W31" t="n">
        <v>0.06</v>
      </c>
      <c r="X31" t="n">
        <v>0.08</v>
      </c>
      <c r="Y31" t="n">
        <v>1</v>
      </c>
      <c r="Z31" t="n">
        <v>10</v>
      </c>
      <c r="AA31" t="n">
        <v>77.31167402099422</v>
      </c>
      <c r="AB31" t="n">
        <v>105.7812431458216</v>
      </c>
      <c r="AC31" t="n">
        <v>95.68562976491837</v>
      </c>
      <c r="AD31" t="n">
        <v>77311.67402099422</v>
      </c>
      <c r="AE31" t="n">
        <v>105781.2431458216</v>
      </c>
      <c r="AF31" t="n">
        <v>5.137786813755051e-06</v>
      </c>
      <c r="AG31" t="n">
        <v>9</v>
      </c>
      <c r="AH31" t="n">
        <v>95685.62976491837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15.3787</v>
      </c>
      <c r="E32" t="n">
        <v>6.5</v>
      </c>
      <c r="F32" t="n">
        <v>4.13</v>
      </c>
      <c r="G32" t="n">
        <v>49.56</v>
      </c>
      <c r="H32" t="n">
        <v>0.99</v>
      </c>
      <c r="I32" t="n">
        <v>5</v>
      </c>
      <c r="J32" t="n">
        <v>152.15</v>
      </c>
      <c r="K32" t="n">
        <v>47.83</v>
      </c>
      <c r="L32" t="n">
        <v>8.5</v>
      </c>
      <c r="M32" t="n">
        <v>1</v>
      </c>
      <c r="N32" t="n">
        <v>25.83</v>
      </c>
      <c r="O32" t="n">
        <v>18999.67</v>
      </c>
      <c r="P32" t="n">
        <v>36.82</v>
      </c>
      <c r="Q32" t="n">
        <v>203.62</v>
      </c>
      <c r="R32" t="n">
        <v>16.69</v>
      </c>
      <c r="S32" t="n">
        <v>13.05</v>
      </c>
      <c r="T32" t="n">
        <v>1527.19</v>
      </c>
      <c r="U32" t="n">
        <v>0.78</v>
      </c>
      <c r="V32" t="n">
        <v>0.9</v>
      </c>
      <c r="W32" t="n">
        <v>0.07000000000000001</v>
      </c>
      <c r="X32" t="n">
        <v>0.09</v>
      </c>
      <c r="Y32" t="n">
        <v>1</v>
      </c>
      <c r="Z32" t="n">
        <v>10</v>
      </c>
      <c r="AA32" t="n">
        <v>77.2287190309649</v>
      </c>
      <c r="AB32" t="n">
        <v>105.6677404687477</v>
      </c>
      <c r="AC32" t="n">
        <v>95.58295962404235</v>
      </c>
      <c r="AD32" t="n">
        <v>77228.7190309649</v>
      </c>
      <c r="AE32" t="n">
        <v>105667.7404687477</v>
      </c>
      <c r="AF32" t="n">
        <v>5.132513694676332e-06</v>
      </c>
      <c r="AG32" t="n">
        <v>9</v>
      </c>
      <c r="AH32" t="n">
        <v>95582.95962404234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15.3899</v>
      </c>
      <c r="E33" t="n">
        <v>6.5</v>
      </c>
      <c r="F33" t="n">
        <v>4.12</v>
      </c>
      <c r="G33" t="n">
        <v>49.5</v>
      </c>
      <c r="H33" t="n">
        <v>1.02</v>
      </c>
      <c r="I33" t="n">
        <v>5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36.54</v>
      </c>
      <c r="Q33" t="n">
        <v>203.62</v>
      </c>
      <c r="R33" t="n">
        <v>16.55</v>
      </c>
      <c r="S33" t="n">
        <v>13.05</v>
      </c>
      <c r="T33" t="n">
        <v>1454.46</v>
      </c>
      <c r="U33" t="n">
        <v>0.79</v>
      </c>
      <c r="V33" t="n">
        <v>0.91</v>
      </c>
      <c r="W33" t="n">
        <v>0.07000000000000001</v>
      </c>
      <c r="X33" t="n">
        <v>0.08</v>
      </c>
      <c r="Y33" t="n">
        <v>1</v>
      </c>
      <c r="Z33" t="n">
        <v>10</v>
      </c>
      <c r="AA33" t="n">
        <v>77.11457472170075</v>
      </c>
      <c r="AB33" t="n">
        <v>105.511563189121</v>
      </c>
      <c r="AC33" t="n">
        <v>95.441687684787</v>
      </c>
      <c r="AD33" t="n">
        <v>77114.57472170074</v>
      </c>
      <c r="AE33" t="n">
        <v>105511.563189121</v>
      </c>
      <c r="AF33" t="n">
        <v>5.136251601871374e-06</v>
      </c>
      <c r="AG33" t="n">
        <v>9</v>
      </c>
      <c r="AH33" t="n">
        <v>95441.687684787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15.5213</v>
      </c>
      <c r="E34" t="n">
        <v>6.44</v>
      </c>
      <c r="F34" t="n">
        <v>4.1</v>
      </c>
      <c r="G34" t="n">
        <v>61.48</v>
      </c>
      <c r="H34" t="n">
        <v>1.04</v>
      </c>
      <c r="I34" t="n">
        <v>4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36.19</v>
      </c>
      <c r="Q34" t="n">
        <v>203.62</v>
      </c>
      <c r="R34" t="n">
        <v>15.72</v>
      </c>
      <c r="S34" t="n">
        <v>13.05</v>
      </c>
      <c r="T34" t="n">
        <v>1046.57</v>
      </c>
      <c r="U34" t="n">
        <v>0.83</v>
      </c>
      <c r="V34" t="n">
        <v>0.91</v>
      </c>
      <c r="W34" t="n">
        <v>0.06</v>
      </c>
      <c r="X34" t="n">
        <v>0.06</v>
      </c>
      <c r="Y34" t="n">
        <v>1</v>
      </c>
      <c r="Z34" t="n">
        <v>10</v>
      </c>
      <c r="AA34" t="n">
        <v>76.85870152972723</v>
      </c>
      <c r="AB34" t="n">
        <v>105.1614661995345</v>
      </c>
      <c r="AC34" t="n">
        <v>95.12500346052229</v>
      </c>
      <c r="AD34" t="n">
        <v>76858.70152972723</v>
      </c>
      <c r="AE34" t="n">
        <v>105161.4661995345</v>
      </c>
      <c r="AF34" t="n">
        <v>5.180105263070335e-06</v>
      </c>
      <c r="AG34" t="n">
        <v>9</v>
      </c>
      <c r="AH34" t="n">
        <v>95125.00346052229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10.9416</v>
      </c>
      <c r="E2" t="n">
        <v>9.140000000000001</v>
      </c>
      <c r="F2" t="n">
        <v>5.01</v>
      </c>
      <c r="G2" t="n">
        <v>6.27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64.93000000000001</v>
      </c>
      <c r="Q2" t="n">
        <v>203.56</v>
      </c>
      <c r="R2" t="n">
        <v>44.48</v>
      </c>
      <c r="S2" t="n">
        <v>13.05</v>
      </c>
      <c r="T2" t="n">
        <v>15204.29</v>
      </c>
      <c r="U2" t="n">
        <v>0.29</v>
      </c>
      <c r="V2" t="n">
        <v>0.75</v>
      </c>
      <c r="W2" t="n">
        <v>0.13</v>
      </c>
      <c r="X2" t="n">
        <v>0.97</v>
      </c>
      <c r="Y2" t="n">
        <v>1</v>
      </c>
      <c r="Z2" t="n">
        <v>10</v>
      </c>
      <c r="AA2" t="n">
        <v>119.1188708201679</v>
      </c>
      <c r="AB2" t="n">
        <v>162.9836942097735</v>
      </c>
      <c r="AC2" t="n">
        <v>147.4287591834893</v>
      </c>
      <c r="AD2" t="n">
        <v>119118.8708201679</v>
      </c>
      <c r="AE2" t="n">
        <v>162983.6942097736</v>
      </c>
      <c r="AF2" t="n">
        <v>3.604013218530426e-06</v>
      </c>
      <c r="AG2" t="n">
        <v>12</v>
      </c>
      <c r="AH2" t="n">
        <v>147428.7591834893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11.7279</v>
      </c>
      <c r="E3" t="n">
        <v>8.529999999999999</v>
      </c>
      <c r="F3" t="n">
        <v>4.79</v>
      </c>
      <c r="G3" t="n">
        <v>7.77</v>
      </c>
      <c r="H3" t="n">
        <v>0.13</v>
      </c>
      <c r="I3" t="n">
        <v>37</v>
      </c>
      <c r="J3" t="n">
        <v>177.1</v>
      </c>
      <c r="K3" t="n">
        <v>52.44</v>
      </c>
      <c r="L3" t="n">
        <v>1.25</v>
      </c>
      <c r="M3" t="n">
        <v>35</v>
      </c>
      <c r="N3" t="n">
        <v>33.41</v>
      </c>
      <c r="O3" t="n">
        <v>22076.81</v>
      </c>
      <c r="P3" t="n">
        <v>61.78</v>
      </c>
      <c r="Q3" t="n">
        <v>203.69</v>
      </c>
      <c r="R3" t="n">
        <v>37.5</v>
      </c>
      <c r="S3" t="n">
        <v>13.05</v>
      </c>
      <c r="T3" t="n">
        <v>11772.06</v>
      </c>
      <c r="U3" t="n">
        <v>0.35</v>
      </c>
      <c r="V3" t="n">
        <v>0.78</v>
      </c>
      <c r="W3" t="n">
        <v>0.11</v>
      </c>
      <c r="X3" t="n">
        <v>0.75</v>
      </c>
      <c r="Y3" t="n">
        <v>1</v>
      </c>
      <c r="Z3" t="n">
        <v>10</v>
      </c>
      <c r="AA3" t="n">
        <v>115.1260095362062</v>
      </c>
      <c r="AB3" t="n">
        <v>157.5204852484523</v>
      </c>
      <c r="AC3" t="n">
        <v>142.4869512177729</v>
      </c>
      <c r="AD3" t="n">
        <v>115126.0095362062</v>
      </c>
      <c r="AE3" t="n">
        <v>157520.4852484523</v>
      </c>
      <c r="AF3" t="n">
        <v>3.863009671858137e-06</v>
      </c>
      <c r="AG3" t="n">
        <v>12</v>
      </c>
      <c r="AH3" t="n">
        <v>142486.9512177729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12.3254</v>
      </c>
      <c r="E4" t="n">
        <v>8.109999999999999</v>
      </c>
      <c r="F4" t="n">
        <v>4.63</v>
      </c>
      <c r="G4" t="n">
        <v>9.25</v>
      </c>
      <c r="H4" t="n">
        <v>0.15</v>
      </c>
      <c r="I4" t="n">
        <v>30</v>
      </c>
      <c r="J4" t="n">
        <v>177.47</v>
      </c>
      <c r="K4" t="n">
        <v>52.44</v>
      </c>
      <c r="L4" t="n">
        <v>1.5</v>
      </c>
      <c r="M4" t="n">
        <v>28</v>
      </c>
      <c r="N4" t="n">
        <v>33.53</v>
      </c>
      <c r="O4" t="n">
        <v>22122.46</v>
      </c>
      <c r="P4" t="n">
        <v>59.45</v>
      </c>
      <c r="Q4" t="n">
        <v>203.56</v>
      </c>
      <c r="R4" t="n">
        <v>32.38</v>
      </c>
      <c r="S4" t="n">
        <v>13.05</v>
      </c>
      <c r="T4" t="n">
        <v>9243.559999999999</v>
      </c>
      <c r="U4" t="n">
        <v>0.4</v>
      </c>
      <c r="V4" t="n">
        <v>0.8100000000000001</v>
      </c>
      <c r="W4" t="n">
        <v>0.1</v>
      </c>
      <c r="X4" t="n">
        <v>0.59</v>
      </c>
      <c r="Y4" t="n">
        <v>1</v>
      </c>
      <c r="Z4" t="n">
        <v>10</v>
      </c>
      <c r="AA4" t="n">
        <v>105.6337887121674</v>
      </c>
      <c r="AB4" t="n">
        <v>144.5328099497813</v>
      </c>
      <c r="AC4" t="n">
        <v>130.7388014212862</v>
      </c>
      <c r="AD4" t="n">
        <v>105633.7887121674</v>
      </c>
      <c r="AE4" t="n">
        <v>144532.8099497813</v>
      </c>
      <c r="AF4" t="n">
        <v>4.059817990392165e-06</v>
      </c>
      <c r="AG4" t="n">
        <v>11</v>
      </c>
      <c r="AH4" t="n">
        <v>130738.8014212862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12.7655</v>
      </c>
      <c r="E5" t="n">
        <v>7.83</v>
      </c>
      <c r="F5" t="n">
        <v>4.52</v>
      </c>
      <c r="G5" t="n">
        <v>10.86</v>
      </c>
      <c r="H5" t="n">
        <v>0.17</v>
      </c>
      <c r="I5" t="n">
        <v>25</v>
      </c>
      <c r="J5" t="n">
        <v>177.84</v>
      </c>
      <c r="K5" t="n">
        <v>52.44</v>
      </c>
      <c r="L5" t="n">
        <v>1.75</v>
      </c>
      <c r="M5" t="n">
        <v>23</v>
      </c>
      <c r="N5" t="n">
        <v>33.65</v>
      </c>
      <c r="O5" t="n">
        <v>22168.15</v>
      </c>
      <c r="P5" t="n">
        <v>57.9</v>
      </c>
      <c r="Q5" t="n">
        <v>203.57</v>
      </c>
      <c r="R5" t="n">
        <v>29.19</v>
      </c>
      <c r="S5" t="n">
        <v>13.05</v>
      </c>
      <c r="T5" t="n">
        <v>7674.54</v>
      </c>
      <c r="U5" t="n">
        <v>0.45</v>
      </c>
      <c r="V5" t="n">
        <v>0.83</v>
      </c>
      <c r="W5" t="n">
        <v>0.09</v>
      </c>
      <c r="X5" t="n">
        <v>0.48</v>
      </c>
      <c r="Y5" t="n">
        <v>1</v>
      </c>
      <c r="Z5" t="n">
        <v>10</v>
      </c>
      <c r="AA5" t="n">
        <v>103.9084505671852</v>
      </c>
      <c r="AB5" t="n">
        <v>142.1721261832709</v>
      </c>
      <c r="AC5" t="n">
        <v>128.6034180002102</v>
      </c>
      <c r="AD5" t="n">
        <v>103908.4505671852</v>
      </c>
      <c r="AE5" t="n">
        <v>142172.1261832709</v>
      </c>
      <c r="AF5" t="n">
        <v>4.204780904177648e-06</v>
      </c>
      <c r="AG5" t="n">
        <v>11</v>
      </c>
      <c r="AH5" t="n">
        <v>128603.4180002103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13.0591</v>
      </c>
      <c r="E6" t="n">
        <v>7.66</v>
      </c>
      <c r="F6" t="n">
        <v>4.45</v>
      </c>
      <c r="G6" t="n">
        <v>12.15</v>
      </c>
      <c r="H6" t="n">
        <v>0.2</v>
      </c>
      <c r="I6" t="n">
        <v>22</v>
      </c>
      <c r="J6" t="n">
        <v>178.21</v>
      </c>
      <c r="K6" t="n">
        <v>52.44</v>
      </c>
      <c r="L6" t="n">
        <v>2</v>
      </c>
      <c r="M6" t="n">
        <v>20</v>
      </c>
      <c r="N6" t="n">
        <v>33.77</v>
      </c>
      <c r="O6" t="n">
        <v>22213.89</v>
      </c>
      <c r="P6" t="n">
        <v>56.8</v>
      </c>
      <c r="Q6" t="n">
        <v>203.6</v>
      </c>
      <c r="R6" t="n">
        <v>26.86</v>
      </c>
      <c r="S6" t="n">
        <v>13.05</v>
      </c>
      <c r="T6" t="n">
        <v>6525.28</v>
      </c>
      <c r="U6" t="n">
        <v>0.49</v>
      </c>
      <c r="V6" t="n">
        <v>0.84</v>
      </c>
      <c r="W6" t="n">
        <v>0.09</v>
      </c>
      <c r="X6" t="n">
        <v>0.41</v>
      </c>
      <c r="Y6" t="n">
        <v>1</v>
      </c>
      <c r="Z6" t="n">
        <v>10</v>
      </c>
      <c r="AA6" t="n">
        <v>95.965386131803</v>
      </c>
      <c r="AB6" t="n">
        <v>131.3040749995153</v>
      </c>
      <c r="AC6" t="n">
        <v>118.7725983680231</v>
      </c>
      <c r="AD6" t="n">
        <v>95965.386131803</v>
      </c>
      <c r="AE6" t="n">
        <v>131304.0749995153</v>
      </c>
      <c r="AF6" t="n">
        <v>4.301488723962738e-06</v>
      </c>
      <c r="AG6" t="n">
        <v>10</v>
      </c>
      <c r="AH6" t="n">
        <v>118772.5983680231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13.4756</v>
      </c>
      <c r="E7" t="n">
        <v>7.42</v>
      </c>
      <c r="F7" t="n">
        <v>4.32</v>
      </c>
      <c r="G7" t="n">
        <v>13.66</v>
      </c>
      <c r="H7" t="n">
        <v>0.22</v>
      </c>
      <c r="I7" t="n">
        <v>19</v>
      </c>
      <c r="J7" t="n">
        <v>178.59</v>
      </c>
      <c r="K7" t="n">
        <v>52.44</v>
      </c>
      <c r="L7" t="n">
        <v>2.25</v>
      </c>
      <c r="M7" t="n">
        <v>17</v>
      </c>
      <c r="N7" t="n">
        <v>33.89</v>
      </c>
      <c r="O7" t="n">
        <v>22259.66</v>
      </c>
      <c r="P7" t="n">
        <v>54.9</v>
      </c>
      <c r="Q7" t="n">
        <v>203.59</v>
      </c>
      <c r="R7" t="n">
        <v>22.6</v>
      </c>
      <c r="S7" t="n">
        <v>13.05</v>
      </c>
      <c r="T7" t="n">
        <v>4409.63</v>
      </c>
      <c r="U7" t="n">
        <v>0.58</v>
      </c>
      <c r="V7" t="n">
        <v>0.86</v>
      </c>
      <c r="W7" t="n">
        <v>0.08</v>
      </c>
      <c r="X7" t="n">
        <v>0.28</v>
      </c>
      <c r="Y7" t="n">
        <v>1</v>
      </c>
      <c r="Z7" t="n">
        <v>10</v>
      </c>
      <c r="AA7" t="n">
        <v>94.31716860344063</v>
      </c>
      <c r="AB7" t="n">
        <v>129.0489110629855</v>
      </c>
      <c r="AC7" t="n">
        <v>116.7326641124526</v>
      </c>
      <c r="AD7" t="n">
        <v>94317.16860344063</v>
      </c>
      <c r="AE7" t="n">
        <v>129048.9110629855</v>
      </c>
      <c r="AF7" t="n">
        <v>4.438678120899011e-06</v>
      </c>
      <c r="AG7" t="n">
        <v>10</v>
      </c>
      <c r="AH7" t="n">
        <v>116732.6641124526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13.5237</v>
      </c>
      <c r="E8" t="n">
        <v>7.39</v>
      </c>
      <c r="F8" t="n">
        <v>4.37</v>
      </c>
      <c r="G8" t="n">
        <v>15.42</v>
      </c>
      <c r="H8" t="n">
        <v>0.25</v>
      </c>
      <c r="I8" t="n">
        <v>17</v>
      </c>
      <c r="J8" t="n">
        <v>178.96</v>
      </c>
      <c r="K8" t="n">
        <v>52.44</v>
      </c>
      <c r="L8" t="n">
        <v>2.5</v>
      </c>
      <c r="M8" t="n">
        <v>15</v>
      </c>
      <c r="N8" t="n">
        <v>34.02</v>
      </c>
      <c r="O8" t="n">
        <v>22305.48</v>
      </c>
      <c r="P8" t="n">
        <v>55.22</v>
      </c>
      <c r="Q8" t="n">
        <v>203.6</v>
      </c>
      <c r="R8" t="n">
        <v>24.35</v>
      </c>
      <c r="S8" t="n">
        <v>13.05</v>
      </c>
      <c r="T8" t="n">
        <v>5297.14</v>
      </c>
      <c r="U8" t="n">
        <v>0.54</v>
      </c>
      <c r="V8" t="n">
        <v>0.86</v>
      </c>
      <c r="W8" t="n">
        <v>0.08</v>
      </c>
      <c r="X8" t="n">
        <v>0.33</v>
      </c>
      <c r="Y8" t="n">
        <v>1</v>
      </c>
      <c r="Z8" t="n">
        <v>10</v>
      </c>
      <c r="AA8" t="n">
        <v>94.38600747237119</v>
      </c>
      <c r="AB8" t="n">
        <v>129.1430994404128</v>
      </c>
      <c r="AC8" t="n">
        <v>116.8178632833325</v>
      </c>
      <c r="AD8" t="n">
        <v>94386.00747237119</v>
      </c>
      <c r="AE8" t="n">
        <v>129143.0994404128</v>
      </c>
      <c r="AF8" t="n">
        <v>4.454521602273884e-06</v>
      </c>
      <c r="AG8" t="n">
        <v>10</v>
      </c>
      <c r="AH8" t="n">
        <v>116817.8632833325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13.607</v>
      </c>
      <c r="E9" t="n">
        <v>7.35</v>
      </c>
      <c r="F9" t="n">
        <v>4.36</v>
      </c>
      <c r="G9" t="n">
        <v>16.35</v>
      </c>
      <c r="H9" t="n">
        <v>0.27</v>
      </c>
      <c r="I9" t="n">
        <v>16</v>
      </c>
      <c r="J9" t="n">
        <v>179.33</v>
      </c>
      <c r="K9" t="n">
        <v>52.44</v>
      </c>
      <c r="L9" t="n">
        <v>2.75</v>
      </c>
      <c r="M9" t="n">
        <v>14</v>
      </c>
      <c r="N9" t="n">
        <v>34.14</v>
      </c>
      <c r="O9" t="n">
        <v>22351.34</v>
      </c>
      <c r="P9" t="n">
        <v>54.92</v>
      </c>
      <c r="Q9" t="n">
        <v>203.62</v>
      </c>
      <c r="R9" t="n">
        <v>24.03</v>
      </c>
      <c r="S9" t="n">
        <v>13.05</v>
      </c>
      <c r="T9" t="n">
        <v>5141.6</v>
      </c>
      <c r="U9" t="n">
        <v>0.54</v>
      </c>
      <c r="V9" t="n">
        <v>0.86</v>
      </c>
      <c r="W9" t="n">
        <v>0.08</v>
      </c>
      <c r="X9" t="n">
        <v>0.32</v>
      </c>
      <c r="Y9" t="n">
        <v>1</v>
      </c>
      <c r="Z9" t="n">
        <v>10</v>
      </c>
      <c r="AA9" t="n">
        <v>94.10991404975346</v>
      </c>
      <c r="AB9" t="n">
        <v>128.7653362392053</v>
      </c>
      <c r="AC9" t="n">
        <v>116.4761532718541</v>
      </c>
      <c r="AD9" t="n">
        <v>94109.91404975345</v>
      </c>
      <c r="AE9" t="n">
        <v>128765.3362392053</v>
      </c>
      <c r="AF9" t="n">
        <v>4.481959481661137e-06</v>
      </c>
      <c r="AG9" t="n">
        <v>10</v>
      </c>
      <c r="AH9" t="n">
        <v>116476.1532718541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13.8541</v>
      </c>
      <c r="E10" t="n">
        <v>7.22</v>
      </c>
      <c r="F10" t="n">
        <v>4.3</v>
      </c>
      <c r="G10" t="n">
        <v>18.43</v>
      </c>
      <c r="H10" t="n">
        <v>0.3</v>
      </c>
      <c r="I10" t="n">
        <v>14</v>
      </c>
      <c r="J10" t="n">
        <v>179.7</v>
      </c>
      <c r="K10" t="n">
        <v>52.44</v>
      </c>
      <c r="L10" t="n">
        <v>3</v>
      </c>
      <c r="M10" t="n">
        <v>12</v>
      </c>
      <c r="N10" t="n">
        <v>34.26</v>
      </c>
      <c r="O10" t="n">
        <v>22397.24</v>
      </c>
      <c r="P10" t="n">
        <v>53.92</v>
      </c>
      <c r="Q10" t="n">
        <v>203.56</v>
      </c>
      <c r="R10" t="n">
        <v>22.12</v>
      </c>
      <c r="S10" t="n">
        <v>13.05</v>
      </c>
      <c r="T10" t="n">
        <v>4192.77</v>
      </c>
      <c r="U10" t="n">
        <v>0.59</v>
      </c>
      <c r="V10" t="n">
        <v>0.87</v>
      </c>
      <c r="W10" t="n">
        <v>0.08</v>
      </c>
      <c r="X10" t="n">
        <v>0.26</v>
      </c>
      <c r="Y10" t="n">
        <v>1</v>
      </c>
      <c r="Z10" t="n">
        <v>10</v>
      </c>
      <c r="AA10" t="n">
        <v>93.25099795414918</v>
      </c>
      <c r="AB10" t="n">
        <v>127.5901293444963</v>
      </c>
      <c r="AC10" t="n">
        <v>115.4131064737625</v>
      </c>
      <c r="AD10" t="n">
        <v>93250.99795414918</v>
      </c>
      <c r="AE10" t="n">
        <v>127590.1293444963</v>
      </c>
      <c r="AF10" t="n">
        <v>4.563350838162826e-06</v>
      </c>
      <c r="AG10" t="n">
        <v>10</v>
      </c>
      <c r="AH10" t="n">
        <v>115413.1064737625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13.9551</v>
      </c>
      <c r="E11" t="n">
        <v>7.17</v>
      </c>
      <c r="F11" t="n">
        <v>4.28</v>
      </c>
      <c r="G11" t="n">
        <v>19.77</v>
      </c>
      <c r="H11" t="n">
        <v>0.32</v>
      </c>
      <c r="I11" t="n">
        <v>13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53.57</v>
      </c>
      <c r="Q11" t="n">
        <v>203.57</v>
      </c>
      <c r="R11" t="n">
        <v>21.58</v>
      </c>
      <c r="S11" t="n">
        <v>13.05</v>
      </c>
      <c r="T11" t="n">
        <v>3930.97</v>
      </c>
      <c r="U11" t="n">
        <v>0.6</v>
      </c>
      <c r="V11" t="n">
        <v>0.87</v>
      </c>
      <c r="W11" t="n">
        <v>0.07000000000000001</v>
      </c>
      <c r="X11" t="n">
        <v>0.24</v>
      </c>
      <c r="Y11" t="n">
        <v>1</v>
      </c>
      <c r="Z11" t="n">
        <v>10</v>
      </c>
      <c r="AA11" t="n">
        <v>92.93398725542575</v>
      </c>
      <c r="AB11" t="n">
        <v>127.1563813209781</v>
      </c>
      <c r="AC11" t="n">
        <v>115.0207547528396</v>
      </c>
      <c r="AD11" t="n">
        <v>92933.98725542575</v>
      </c>
      <c r="AE11" t="n">
        <v>127156.3813209781</v>
      </c>
      <c r="AF11" t="n">
        <v>4.596618855186988e-06</v>
      </c>
      <c r="AG11" t="n">
        <v>10</v>
      </c>
      <c r="AH11" t="n">
        <v>115020.7547528396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14.074</v>
      </c>
      <c r="E12" t="n">
        <v>7.11</v>
      </c>
      <c r="F12" t="n">
        <v>4.26</v>
      </c>
      <c r="G12" t="n">
        <v>21.29</v>
      </c>
      <c r="H12" t="n">
        <v>0.34</v>
      </c>
      <c r="I12" t="n">
        <v>12</v>
      </c>
      <c r="J12" t="n">
        <v>180.45</v>
      </c>
      <c r="K12" t="n">
        <v>52.44</v>
      </c>
      <c r="L12" t="n">
        <v>3.5</v>
      </c>
      <c r="M12" t="n">
        <v>10</v>
      </c>
      <c r="N12" t="n">
        <v>34.51</v>
      </c>
      <c r="O12" t="n">
        <v>22489.16</v>
      </c>
      <c r="P12" t="n">
        <v>53</v>
      </c>
      <c r="Q12" t="n">
        <v>203.6</v>
      </c>
      <c r="R12" t="n">
        <v>20.78</v>
      </c>
      <c r="S12" t="n">
        <v>13.05</v>
      </c>
      <c r="T12" t="n">
        <v>3537.44</v>
      </c>
      <c r="U12" t="n">
        <v>0.63</v>
      </c>
      <c r="V12" t="n">
        <v>0.88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92.50740652173225</v>
      </c>
      <c r="AB12" t="n">
        <v>126.5727147417252</v>
      </c>
      <c r="AC12" t="n">
        <v>114.4927924927292</v>
      </c>
      <c r="AD12" t="n">
        <v>92507.40652173225</v>
      </c>
      <c r="AE12" t="n">
        <v>126572.7147417252</v>
      </c>
      <c r="AF12" t="n">
        <v>4.635782887109492e-06</v>
      </c>
      <c r="AG12" t="n">
        <v>10</v>
      </c>
      <c r="AH12" t="n">
        <v>114492.7924927292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14.0652</v>
      </c>
      <c r="E13" t="n">
        <v>7.11</v>
      </c>
      <c r="F13" t="n">
        <v>4.26</v>
      </c>
      <c r="G13" t="n">
        <v>21.31</v>
      </c>
      <c r="H13" t="n">
        <v>0.37</v>
      </c>
      <c r="I13" t="n">
        <v>12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52.8</v>
      </c>
      <c r="Q13" t="n">
        <v>203.56</v>
      </c>
      <c r="R13" t="n">
        <v>20.97</v>
      </c>
      <c r="S13" t="n">
        <v>13.05</v>
      </c>
      <c r="T13" t="n">
        <v>3630.06</v>
      </c>
      <c r="U13" t="n">
        <v>0.62</v>
      </c>
      <c r="V13" t="n">
        <v>0.88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92.44424812789413</v>
      </c>
      <c r="AB13" t="n">
        <v>126.4862986409243</v>
      </c>
      <c r="AC13" t="n">
        <v>114.4146238233029</v>
      </c>
      <c r="AD13" t="n">
        <v>92444.24812789413</v>
      </c>
      <c r="AE13" t="n">
        <v>126486.2986409243</v>
      </c>
      <c r="AF13" t="n">
        <v>4.632884287606396e-06</v>
      </c>
      <c r="AG13" t="n">
        <v>10</v>
      </c>
      <c r="AH13" t="n">
        <v>114414.6238233029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14.1766</v>
      </c>
      <c r="E14" t="n">
        <v>7.05</v>
      </c>
      <c r="F14" t="n">
        <v>4.24</v>
      </c>
      <c r="G14" t="n">
        <v>23.14</v>
      </c>
      <c r="H14" t="n">
        <v>0.39</v>
      </c>
      <c r="I14" t="n">
        <v>11</v>
      </c>
      <c r="J14" t="n">
        <v>181.19</v>
      </c>
      <c r="K14" t="n">
        <v>52.44</v>
      </c>
      <c r="L14" t="n">
        <v>4</v>
      </c>
      <c r="M14" t="n">
        <v>9</v>
      </c>
      <c r="N14" t="n">
        <v>34.75</v>
      </c>
      <c r="O14" t="n">
        <v>22581.25</v>
      </c>
      <c r="P14" t="n">
        <v>52.5</v>
      </c>
      <c r="Q14" t="n">
        <v>203.56</v>
      </c>
      <c r="R14" t="n">
        <v>20.27</v>
      </c>
      <c r="S14" t="n">
        <v>13.05</v>
      </c>
      <c r="T14" t="n">
        <v>3285.29</v>
      </c>
      <c r="U14" t="n">
        <v>0.64</v>
      </c>
      <c r="V14" t="n">
        <v>0.88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92.14050042860484</v>
      </c>
      <c r="AB14" t="n">
        <v>126.0706976383541</v>
      </c>
      <c r="AC14" t="n">
        <v>114.0386871971183</v>
      </c>
      <c r="AD14" t="n">
        <v>92140.50042860484</v>
      </c>
      <c r="AE14" t="n">
        <v>126070.6976383541</v>
      </c>
      <c r="AF14" t="n">
        <v>4.669577922225126e-06</v>
      </c>
      <c r="AG14" t="n">
        <v>10</v>
      </c>
      <c r="AH14" t="n">
        <v>114038.6871971183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14.385</v>
      </c>
      <c r="E15" t="n">
        <v>6.95</v>
      </c>
      <c r="F15" t="n">
        <v>4.18</v>
      </c>
      <c r="G15" t="n">
        <v>25.05</v>
      </c>
      <c r="H15" t="n">
        <v>0.42</v>
      </c>
      <c r="I15" t="n">
        <v>10</v>
      </c>
      <c r="J15" t="n">
        <v>181.57</v>
      </c>
      <c r="K15" t="n">
        <v>52.44</v>
      </c>
      <c r="L15" t="n">
        <v>4.25</v>
      </c>
      <c r="M15" t="n">
        <v>8</v>
      </c>
      <c r="N15" t="n">
        <v>34.88</v>
      </c>
      <c r="O15" t="n">
        <v>22627.36</v>
      </c>
      <c r="P15" t="n">
        <v>51.44</v>
      </c>
      <c r="Q15" t="n">
        <v>203.56</v>
      </c>
      <c r="R15" t="n">
        <v>18.06</v>
      </c>
      <c r="S15" t="n">
        <v>13.05</v>
      </c>
      <c r="T15" t="n">
        <v>2183.74</v>
      </c>
      <c r="U15" t="n">
        <v>0.72</v>
      </c>
      <c r="V15" t="n">
        <v>0.89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91.38458862957651</v>
      </c>
      <c r="AB15" t="n">
        <v>125.0364257664491</v>
      </c>
      <c r="AC15" t="n">
        <v>113.1031247810578</v>
      </c>
      <c r="AD15" t="n">
        <v>91384.58862957651</v>
      </c>
      <c r="AE15" t="n">
        <v>125036.4257664491</v>
      </c>
      <c r="AF15" t="n">
        <v>4.738222028639338e-06</v>
      </c>
      <c r="AG15" t="n">
        <v>10</v>
      </c>
      <c r="AH15" t="n">
        <v>113103.1247810578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14.2354</v>
      </c>
      <c r="E16" t="n">
        <v>7.02</v>
      </c>
      <c r="F16" t="n">
        <v>4.25</v>
      </c>
      <c r="G16" t="n">
        <v>25.49</v>
      </c>
      <c r="H16" t="n">
        <v>0.44</v>
      </c>
      <c r="I16" t="n">
        <v>10</v>
      </c>
      <c r="J16" t="n">
        <v>181.94</v>
      </c>
      <c r="K16" t="n">
        <v>52.44</v>
      </c>
      <c r="L16" t="n">
        <v>4.5</v>
      </c>
      <c r="M16" t="n">
        <v>8</v>
      </c>
      <c r="N16" t="n">
        <v>35</v>
      </c>
      <c r="O16" t="n">
        <v>22673.63</v>
      </c>
      <c r="P16" t="n">
        <v>52.01</v>
      </c>
      <c r="Q16" t="n">
        <v>203.56</v>
      </c>
      <c r="R16" t="n">
        <v>20.67</v>
      </c>
      <c r="S16" t="n">
        <v>13.05</v>
      </c>
      <c r="T16" t="n">
        <v>3491.32</v>
      </c>
      <c r="U16" t="n">
        <v>0.63</v>
      </c>
      <c r="V16" t="n">
        <v>0.88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91.86599380618208</v>
      </c>
      <c r="AB16" t="n">
        <v>125.695105567178</v>
      </c>
      <c r="AC16" t="n">
        <v>113.6989411060683</v>
      </c>
      <c r="AD16" t="n">
        <v>91865.99380618207</v>
      </c>
      <c r="AE16" t="n">
        <v>125695.105567178</v>
      </c>
      <c r="AF16" t="n">
        <v>4.688945837086718e-06</v>
      </c>
      <c r="AG16" t="n">
        <v>10</v>
      </c>
      <c r="AH16" t="n">
        <v>113698.9411060683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14.3914</v>
      </c>
      <c r="E17" t="n">
        <v>6.95</v>
      </c>
      <c r="F17" t="n">
        <v>4.21</v>
      </c>
      <c r="G17" t="n">
        <v>28.05</v>
      </c>
      <c r="H17" t="n">
        <v>0.46</v>
      </c>
      <c r="I17" t="n">
        <v>9</v>
      </c>
      <c r="J17" t="n">
        <v>182.32</v>
      </c>
      <c r="K17" t="n">
        <v>52.44</v>
      </c>
      <c r="L17" t="n">
        <v>4.75</v>
      </c>
      <c r="M17" t="n">
        <v>7</v>
      </c>
      <c r="N17" t="n">
        <v>35.12</v>
      </c>
      <c r="O17" t="n">
        <v>22719.83</v>
      </c>
      <c r="P17" t="n">
        <v>51.33</v>
      </c>
      <c r="Q17" t="n">
        <v>203.57</v>
      </c>
      <c r="R17" t="n">
        <v>19.35</v>
      </c>
      <c r="S17" t="n">
        <v>13.05</v>
      </c>
      <c r="T17" t="n">
        <v>2833.54</v>
      </c>
      <c r="U17" t="n">
        <v>0.67</v>
      </c>
      <c r="V17" t="n">
        <v>0.89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91.34881144152912</v>
      </c>
      <c r="AB17" t="n">
        <v>124.9874738393846</v>
      </c>
      <c r="AC17" t="n">
        <v>113.0588447572079</v>
      </c>
      <c r="AD17" t="n">
        <v>91348.81144152912</v>
      </c>
      <c r="AE17" t="n">
        <v>124987.4738393846</v>
      </c>
      <c r="AF17" t="n">
        <v>4.740330101005225e-06</v>
      </c>
      <c r="AG17" t="n">
        <v>10</v>
      </c>
      <c r="AH17" t="n">
        <v>113058.8447572079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14.3994</v>
      </c>
      <c r="E18" t="n">
        <v>6.94</v>
      </c>
      <c r="F18" t="n">
        <v>4.2</v>
      </c>
      <c r="G18" t="n">
        <v>28.03</v>
      </c>
      <c r="H18" t="n">
        <v>0.49</v>
      </c>
      <c r="I18" t="n">
        <v>9</v>
      </c>
      <c r="J18" t="n">
        <v>182.69</v>
      </c>
      <c r="K18" t="n">
        <v>52.44</v>
      </c>
      <c r="L18" t="n">
        <v>5</v>
      </c>
      <c r="M18" t="n">
        <v>7</v>
      </c>
      <c r="N18" t="n">
        <v>35.25</v>
      </c>
      <c r="O18" t="n">
        <v>22766.06</v>
      </c>
      <c r="P18" t="n">
        <v>51.12</v>
      </c>
      <c r="Q18" t="n">
        <v>203.56</v>
      </c>
      <c r="R18" t="n">
        <v>19.24</v>
      </c>
      <c r="S18" t="n">
        <v>13.05</v>
      </c>
      <c r="T18" t="n">
        <v>2781.21</v>
      </c>
      <c r="U18" t="n">
        <v>0.68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91.25231953479567</v>
      </c>
      <c r="AB18" t="n">
        <v>124.8554493556695</v>
      </c>
      <c r="AC18" t="n">
        <v>112.939420504921</v>
      </c>
      <c r="AD18" t="n">
        <v>91252.31953479568</v>
      </c>
      <c r="AE18" t="n">
        <v>124855.4493556695</v>
      </c>
      <c r="AF18" t="n">
        <v>4.742965191462585e-06</v>
      </c>
      <c r="AG18" t="n">
        <v>10</v>
      </c>
      <c r="AH18" t="n">
        <v>112939.420504921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14.5173</v>
      </c>
      <c r="E19" t="n">
        <v>6.89</v>
      </c>
      <c r="F19" t="n">
        <v>4.18</v>
      </c>
      <c r="G19" t="n">
        <v>31.38</v>
      </c>
      <c r="H19" t="n">
        <v>0.51</v>
      </c>
      <c r="I19" t="n">
        <v>8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50.56</v>
      </c>
      <c r="Q19" t="n">
        <v>203.56</v>
      </c>
      <c r="R19" t="n">
        <v>18.5</v>
      </c>
      <c r="S19" t="n">
        <v>13.05</v>
      </c>
      <c r="T19" t="n">
        <v>2412.71</v>
      </c>
      <c r="U19" t="n">
        <v>0.71</v>
      </c>
      <c r="V19" t="n">
        <v>0.89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84.02661418900274</v>
      </c>
      <c r="AB19" t="n">
        <v>114.9689205259387</v>
      </c>
      <c r="AC19" t="n">
        <v>103.9964481108662</v>
      </c>
      <c r="AD19" t="n">
        <v>84026.61418900274</v>
      </c>
      <c r="AE19" t="n">
        <v>114968.9205259387</v>
      </c>
      <c r="AF19" t="n">
        <v>4.781799837077918e-06</v>
      </c>
      <c r="AG19" t="n">
        <v>9</v>
      </c>
      <c r="AH19" t="n">
        <v>103996.4481108662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14.5208</v>
      </c>
      <c r="E20" t="n">
        <v>6.89</v>
      </c>
      <c r="F20" t="n">
        <v>4.18</v>
      </c>
      <c r="G20" t="n">
        <v>31.36</v>
      </c>
      <c r="H20" t="n">
        <v>0.53</v>
      </c>
      <c r="I20" t="n">
        <v>8</v>
      </c>
      <c r="J20" t="n">
        <v>183.44</v>
      </c>
      <c r="K20" t="n">
        <v>52.44</v>
      </c>
      <c r="L20" t="n">
        <v>5.5</v>
      </c>
      <c r="M20" t="n">
        <v>6</v>
      </c>
      <c r="N20" t="n">
        <v>35.5</v>
      </c>
      <c r="O20" t="n">
        <v>22858.66</v>
      </c>
      <c r="P20" t="n">
        <v>50.4</v>
      </c>
      <c r="Q20" t="n">
        <v>203.56</v>
      </c>
      <c r="R20" t="n">
        <v>18.39</v>
      </c>
      <c r="S20" t="n">
        <v>13.05</v>
      </c>
      <c r="T20" t="n">
        <v>2358.54</v>
      </c>
      <c r="U20" t="n">
        <v>0.71</v>
      </c>
      <c r="V20" t="n">
        <v>0.89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83.96156904925323</v>
      </c>
      <c r="AB20" t="n">
        <v>114.8799228961444</v>
      </c>
      <c r="AC20" t="n">
        <v>103.9159442899505</v>
      </c>
      <c r="AD20" t="n">
        <v>83961.56904925323</v>
      </c>
      <c r="AE20" t="n">
        <v>114879.9228961444</v>
      </c>
      <c r="AF20" t="n">
        <v>4.782952689153014e-06</v>
      </c>
      <c r="AG20" t="n">
        <v>9</v>
      </c>
      <c r="AH20" t="n">
        <v>103915.9442899505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14.5132</v>
      </c>
      <c r="E21" t="n">
        <v>6.89</v>
      </c>
      <c r="F21" t="n">
        <v>4.19</v>
      </c>
      <c r="G21" t="n">
        <v>31.39</v>
      </c>
      <c r="H21" t="n">
        <v>0.55</v>
      </c>
      <c r="I21" t="n">
        <v>8</v>
      </c>
      <c r="J21" t="n">
        <v>183.82</v>
      </c>
      <c r="K21" t="n">
        <v>52.44</v>
      </c>
      <c r="L21" t="n">
        <v>5.75</v>
      </c>
      <c r="M21" t="n">
        <v>6</v>
      </c>
      <c r="N21" t="n">
        <v>35.63</v>
      </c>
      <c r="O21" t="n">
        <v>22905.03</v>
      </c>
      <c r="P21" t="n">
        <v>50.1</v>
      </c>
      <c r="Q21" t="n">
        <v>203.57</v>
      </c>
      <c r="R21" t="n">
        <v>18.55</v>
      </c>
      <c r="S21" t="n">
        <v>13.05</v>
      </c>
      <c r="T21" t="n">
        <v>2441.63</v>
      </c>
      <c r="U21" t="n">
        <v>0.7</v>
      </c>
      <c r="V21" t="n">
        <v>0.89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83.86518578278229</v>
      </c>
      <c r="AB21" t="n">
        <v>114.7480470588294</v>
      </c>
      <c r="AC21" t="n">
        <v>103.7966544974599</v>
      </c>
      <c r="AD21" t="n">
        <v>83865.1857827823</v>
      </c>
      <c r="AE21" t="n">
        <v>114748.0470588294</v>
      </c>
      <c r="AF21" t="n">
        <v>4.780449353218522e-06</v>
      </c>
      <c r="AG21" t="n">
        <v>9</v>
      </c>
      <c r="AH21" t="n">
        <v>103796.6544974599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14.6747</v>
      </c>
      <c r="E22" t="n">
        <v>6.81</v>
      </c>
      <c r="F22" t="n">
        <v>4.14</v>
      </c>
      <c r="G22" t="n">
        <v>35.53</v>
      </c>
      <c r="H22" t="n">
        <v>0.58</v>
      </c>
      <c r="I22" t="n">
        <v>7</v>
      </c>
      <c r="J22" t="n">
        <v>184.19</v>
      </c>
      <c r="K22" t="n">
        <v>52.44</v>
      </c>
      <c r="L22" t="n">
        <v>6</v>
      </c>
      <c r="M22" t="n">
        <v>5</v>
      </c>
      <c r="N22" t="n">
        <v>35.75</v>
      </c>
      <c r="O22" t="n">
        <v>22951.43</v>
      </c>
      <c r="P22" t="n">
        <v>49.33</v>
      </c>
      <c r="Q22" t="n">
        <v>203.66</v>
      </c>
      <c r="R22" t="n">
        <v>17.05</v>
      </c>
      <c r="S22" t="n">
        <v>13.05</v>
      </c>
      <c r="T22" t="n">
        <v>1697.08</v>
      </c>
      <c r="U22" t="n">
        <v>0.77</v>
      </c>
      <c r="V22" t="n">
        <v>0.9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83.32416101248815</v>
      </c>
      <c r="AB22" t="n">
        <v>114.0077930997849</v>
      </c>
      <c r="AC22" t="n">
        <v>103.1270493373134</v>
      </c>
      <c r="AD22" t="n">
        <v>83324.16101248814</v>
      </c>
      <c r="AE22" t="n">
        <v>114007.7930997849</v>
      </c>
      <c r="AF22" t="n">
        <v>4.833645241826464e-06</v>
      </c>
      <c r="AG22" t="n">
        <v>9</v>
      </c>
      <c r="AH22" t="n">
        <v>103127.0493373134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14.6741</v>
      </c>
      <c r="E23" t="n">
        <v>6.81</v>
      </c>
      <c r="F23" t="n">
        <v>4.15</v>
      </c>
      <c r="G23" t="n">
        <v>35.53</v>
      </c>
      <c r="H23" t="n">
        <v>0.6</v>
      </c>
      <c r="I23" t="n">
        <v>7</v>
      </c>
      <c r="J23" t="n">
        <v>184.57</v>
      </c>
      <c r="K23" t="n">
        <v>52.44</v>
      </c>
      <c r="L23" t="n">
        <v>6.25</v>
      </c>
      <c r="M23" t="n">
        <v>5</v>
      </c>
      <c r="N23" t="n">
        <v>35.88</v>
      </c>
      <c r="O23" t="n">
        <v>22997.88</v>
      </c>
      <c r="P23" t="n">
        <v>49.26</v>
      </c>
      <c r="Q23" t="n">
        <v>203.56</v>
      </c>
      <c r="R23" t="n">
        <v>17.29</v>
      </c>
      <c r="S23" t="n">
        <v>13.05</v>
      </c>
      <c r="T23" t="n">
        <v>1813.14</v>
      </c>
      <c r="U23" t="n">
        <v>0.75</v>
      </c>
      <c r="V23" t="n">
        <v>0.9</v>
      </c>
      <c r="W23" t="n">
        <v>0.06</v>
      </c>
      <c r="X23" t="n">
        <v>0.1</v>
      </c>
      <c r="Y23" t="n">
        <v>1</v>
      </c>
      <c r="Z23" t="n">
        <v>10</v>
      </c>
      <c r="AA23" t="n">
        <v>83.30407838592079</v>
      </c>
      <c r="AB23" t="n">
        <v>113.9803151641326</v>
      </c>
      <c r="AC23" t="n">
        <v>103.1021938572742</v>
      </c>
      <c r="AD23" t="n">
        <v>83304.07838592079</v>
      </c>
      <c r="AE23" t="n">
        <v>113980.3151641326</v>
      </c>
      <c r="AF23" t="n">
        <v>4.833447610042162e-06</v>
      </c>
      <c r="AG23" t="n">
        <v>9</v>
      </c>
      <c r="AH23" t="n">
        <v>103102.1938572742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14.6282</v>
      </c>
      <c r="E24" t="n">
        <v>6.84</v>
      </c>
      <c r="F24" t="n">
        <v>4.17</v>
      </c>
      <c r="G24" t="n">
        <v>35.71</v>
      </c>
      <c r="H24" t="n">
        <v>0.62</v>
      </c>
      <c r="I24" t="n">
        <v>7</v>
      </c>
      <c r="J24" t="n">
        <v>184.95</v>
      </c>
      <c r="K24" t="n">
        <v>52.44</v>
      </c>
      <c r="L24" t="n">
        <v>6.5</v>
      </c>
      <c r="M24" t="n">
        <v>5</v>
      </c>
      <c r="N24" t="n">
        <v>36.01</v>
      </c>
      <c r="O24" t="n">
        <v>23044.38</v>
      </c>
      <c r="P24" t="n">
        <v>49.34</v>
      </c>
      <c r="Q24" t="n">
        <v>203.56</v>
      </c>
      <c r="R24" t="n">
        <v>17.97</v>
      </c>
      <c r="S24" t="n">
        <v>13.05</v>
      </c>
      <c r="T24" t="n">
        <v>2155.1</v>
      </c>
      <c r="U24" t="n">
        <v>0.73</v>
      </c>
      <c r="V24" t="n">
        <v>0.9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83.40784894565068</v>
      </c>
      <c r="AB24" t="n">
        <v>114.1222986219889</v>
      </c>
      <c r="AC24" t="n">
        <v>103.2306266131878</v>
      </c>
      <c r="AD24" t="n">
        <v>83407.84894565068</v>
      </c>
      <c r="AE24" t="n">
        <v>114122.2986219889</v>
      </c>
      <c r="AF24" t="n">
        <v>4.818328778543063e-06</v>
      </c>
      <c r="AG24" t="n">
        <v>9</v>
      </c>
      <c r="AH24" t="n">
        <v>103230.6266131878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14.6264</v>
      </c>
      <c r="E25" t="n">
        <v>6.84</v>
      </c>
      <c r="F25" t="n">
        <v>4.17</v>
      </c>
      <c r="G25" t="n">
        <v>35.72</v>
      </c>
      <c r="H25" t="n">
        <v>0.65</v>
      </c>
      <c r="I25" t="n">
        <v>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48.92</v>
      </c>
      <c r="Q25" t="n">
        <v>203.56</v>
      </c>
      <c r="R25" t="n">
        <v>18.04</v>
      </c>
      <c r="S25" t="n">
        <v>13.05</v>
      </c>
      <c r="T25" t="n">
        <v>2188.37</v>
      </c>
      <c r="U25" t="n">
        <v>0.72</v>
      </c>
      <c r="V25" t="n">
        <v>0.9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83.25410057784116</v>
      </c>
      <c r="AB25" t="n">
        <v>113.9119333222528</v>
      </c>
      <c r="AC25" t="n">
        <v>103.0403382824089</v>
      </c>
      <c r="AD25" t="n">
        <v>83254.10057784116</v>
      </c>
      <c r="AE25" t="n">
        <v>113911.9333222528</v>
      </c>
      <c r="AF25" t="n">
        <v>4.817735883190158e-06</v>
      </c>
      <c r="AG25" t="n">
        <v>9</v>
      </c>
      <c r="AH25" t="n">
        <v>103040.3382824089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14.7589</v>
      </c>
      <c r="E26" t="n">
        <v>6.78</v>
      </c>
      <c r="F26" t="n">
        <v>4.14</v>
      </c>
      <c r="G26" t="n">
        <v>41.42</v>
      </c>
      <c r="H26" t="n">
        <v>0.67</v>
      </c>
      <c r="I26" t="n">
        <v>6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48.28</v>
      </c>
      <c r="Q26" t="n">
        <v>203.56</v>
      </c>
      <c r="R26" t="n">
        <v>17.2</v>
      </c>
      <c r="S26" t="n">
        <v>13.05</v>
      </c>
      <c r="T26" t="n">
        <v>1775.81</v>
      </c>
      <c r="U26" t="n">
        <v>0.76</v>
      </c>
      <c r="V26" t="n">
        <v>0.9</v>
      </c>
      <c r="W26" t="n">
        <v>0.06</v>
      </c>
      <c r="X26" t="n">
        <v>0.1</v>
      </c>
      <c r="Y26" t="n">
        <v>1</v>
      </c>
      <c r="Z26" t="n">
        <v>10</v>
      </c>
      <c r="AA26" t="n">
        <v>82.82072342481435</v>
      </c>
      <c r="AB26" t="n">
        <v>113.3189675822311</v>
      </c>
      <c r="AC26" t="n">
        <v>102.5039643603821</v>
      </c>
      <c r="AD26" t="n">
        <v>82820.72342481435</v>
      </c>
      <c r="AE26" t="n">
        <v>113318.9675822311</v>
      </c>
      <c r="AF26" t="n">
        <v>4.861379568890172e-06</v>
      </c>
      <c r="AG26" t="n">
        <v>9</v>
      </c>
      <c r="AH26" t="n">
        <v>102503.9643603821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14.7608</v>
      </c>
      <c r="E27" t="n">
        <v>6.77</v>
      </c>
      <c r="F27" t="n">
        <v>4.14</v>
      </c>
      <c r="G27" t="n">
        <v>41.41</v>
      </c>
      <c r="H27" t="n">
        <v>0.6899999999999999</v>
      </c>
      <c r="I27" t="n">
        <v>6</v>
      </c>
      <c r="J27" t="n">
        <v>186.08</v>
      </c>
      <c r="K27" t="n">
        <v>52.44</v>
      </c>
      <c r="L27" t="n">
        <v>7.25</v>
      </c>
      <c r="M27" t="n">
        <v>4</v>
      </c>
      <c r="N27" t="n">
        <v>36.39</v>
      </c>
      <c r="O27" t="n">
        <v>23184.11</v>
      </c>
      <c r="P27" t="n">
        <v>48.27</v>
      </c>
      <c r="Q27" t="n">
        <v>203.56</v>
      </c>
      <c r="R27" t="n">
        <v>17.16</v>
      </c>
      <c r="S27" t="n">
        <v>13.05</v>
      </c>
      <c r="T27" t="n">
        <v>1753.13</v>
      </c>
      <c r="U27" t="n">
        <v>0.76</v>
      </c>
      <c r="V27" t="n">
        <v>0.9</v>
      </c>
      <c r="W27" t="n">
        <v>0.06</v>
      </c>
      <c r="X27" t="n">
        <v>0.1</v>
      </c>
      <c r="Y27" t="n">
        <v>1</v>
      </c>
      <c r="Z27" t="n">
        <v>10</v>
      </c>
      <c r="AA27" t="n">
        <v>82.81447796084552</v>
      </c>
      <c r="AB27" t="n">
        <v>113.3104222628986</v>
      </c>
      <c r="AC27" t="n">
        <v>102.4962345943332</v>
      </c>
      <c r="AD27" t="n">
        <v>82814.47796084553</v>
      </c>
      <c r="AE27" t="n">
        <v>113310.4222628986</v>
      </c>
      <c r="AF27" t="n">
        <v>4.862005402873794e-06</v>
      </c>
      <c r="AG27" t="n">
        <v>9</v>
      </c>
      <c r="AH27" t="n">
        <v>102496.2345943332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14.7686</v>
      </c>
      <c r="E28" t="n">
        <v>6.77</v>
      </c>
      <c r="F28" t="n">
        <v>4.14</v>
      </c>
      <c r="G28" t="n">
        <v>41.37</v>
      </c>
      <c r="H28" t="n">
        <v>0.71</v>
      </c>
      <c r="I28" t="n">
        <v>6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48.19</v>
      </c>
      <c r="Q28" t="n">
        <v>203.56</v>
      </c>
      <c r="R28" t="n">
        <v>17.05</v>
      </c>
      <c r="S28" t="n">
        <v>13.05</v>
      </c>
      <c r="T28" t="n">
        <v>1697.55</v>
      </c>
      <c r="U28" t="n">
        <v>0.77</v>
      </c>
      <c r="V28" t="n">
        <v>0.9</v>
      </c>
      <c r="W28" t="n">
        <v>0.06</v>
      </c>
      <c r="X28" t="n">
        <v>0.1</v>
      </c>
      <c r="Y28" t="n">
        <v>1</v>
      </c>
      <c r="Z28" t="n">
        <v>10</v>
      </c>
      <c r="AA28" t="n">
        <v>82.77450413573591</v>
      </c>
      <c r="AB28" t="n">
        <v>113.255728311863</v>
      </c>
      <c r="AC28" t="n">
        <v>102.4467605572209</v>
      </c>
      <c r="AD28" t="n">
        <v>82774.50413573592</v>
      </c>
      <c r="AE28" t="n">
        <v>113255.728311863</v>
      </c>
      <c r="AF28" t="n">
        <v>4.86457461606972e-06</v>
      </c>
      <c r="AG28" t="n">
        <v>9</v>
      </c>
      <c r="AH28" t="n">
        <v>102446.7605572209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14.7899</v>
      </c>
      <c r="E29" t="n">
        <v>6.76</v>
      </c>
      <c r="F29" t="n">
        <v>4.13</v>
      </c>
      <c r="G29" t="n">
        <v>41.27</v>
      </c>
      <c r="H29" t="n">
        <v>0.74</v>
      </c>
      <c r="I29" t="n">
        <v>6</v>
      </c>
      <c r="J29" t="n">
        <v>186.84</v>
      </c>
      <c r="K29" t="n">
        <v>52.44</v>
      </c>
      <c r="L29" t="n">
        <v>7.75</v>
      </c>
      <c r="M29" t="n">
        <v>4</v>
      </c>
      <c r="N29" t="n">
        <v>36.65</v>
      </c>
      <c r="O29" t="n">
        <v>23277.49</v>
      </c>
      <c r="P29" t="n">
        <v>47.82</v>
      </c>
      <c r="Q29" t="n">
        <v>203.56</v>
      </c>
      <c r="R29" t="n">
        <v>16.57</v>
      </c>
      <c r="S29" t="n">
        <v>13.05</v>
      </c>
      <c r="T29" t="n">
        <v>1459.96</v>
      </c>
      <c r="U29" t="n">
        <v>0.79</v>
      </c>
      <c r="V29" t="n">
        <v>0.91</v>
      </c>
      <c r="W29" t="n">
        <v>0.07000000000000001</v>
      </c>
      <c r="X29" t="n">
        <v>0.09</v>
      </c>
      <c r="Y29" t="n">
        <v>1</v>
      </c>
      <c r="Z29" t="n">
        <v>10</v>
      </c>
      <c r="AA29" t="n">
        <v>82.60479655245383</v>
      </c>
      <c r="AB29" t="n">
        <v>113.0235269094463</v>
      </c>
      <c r="AC29" t="n">
        <v>102.2367201307542</v>
      </c>
      <c r="AD29" t="n">
        <v>82604.79655245383</v>
      </c>
      <c r="AE29" t="n">
        <v>113023.5269094463</v>
      </c>
      <c r="AF29" t="n">
        <v>4.871590544412439e-06</v>
      </c>
      <c r="AG29" t="n">
        <v>9</v>
      </c>
      <c r="AH29" t="n">
        <v>102236.7201307542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14.785</v>
      </c>
      <c r="E30" t="n">
        <v>6.76</v>
      </c>
      <c r="F30" t="n">
        <v>4.13</v>
      </c>
      <c r="G30" t="n">
        <v>41.3</v>
      </c>
      <c r="H30" t="n">
        <v>0.76</v>
      </c>
      <c r="I30" t="n">
        <v>6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47.38</v>
      </c>
      <c r="Q30" t="n">
        <v>203.56</v>
      </c>
      <c r="R30" t="n">
        <v>16.86</v>
      </c>
      <c r="S30" t="n">
        <v>13.05</v>
      </c>
      <c r="T30" t="n">
        <v>1603.26</v>
      </c>
      <c r="U30" t="n">
        <v>0.77</v>
      </c>
      <c r="V30" t="n">
        <v>0.9</v>
      </c>
      <c r="W30" t="n">
        <v>0.06</v>
      </c>
      <c r="X30" t="n">
        <v>0.09</v>
      </c>
      <c r="Y30" t="n">
        <v>1</v>
      </c>
      <c r="Z30" t="n">
        <v>10</v>
      </c>
      <c r="AA30" t="n">
        <v>82.44936084440548</v>
      </c>
      <c r="AB30" t="n">
        <v>112.8108529163552</v>
      </c>
      <c r="AC30" t="n">
        <v>102.0443434450737</v>
      </c>
      <c r="AD30" t="n">
        <v>82449.36084440547</v>
      </c>
      <c r="AE30" t="n">
        <v>112810.8529163552</v>
      </c>
      <c r="AF30" t="n">
        <v>4.869976551507307e-06</v>
      </c>
      <c r="AG30" t="n">
        <v>9</v>
      </c>
      <c r="AH30" t="n">
        <v>102044.3434450738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14.745</v>
      </c>
      <c r="E31" t="n">
        <v>6.78</v>
      </c>
      <c r="F31" t="n">
        <v>4.15</v>
      </c>
      <c r="G31" t="n">
        <v>41.48</v>
      </c>
      <c r="H31" t="n">
        <v>0.78</v>
      </c>
      <c r="I31" t="n">
        <v>6</v>
      </c>
      <c r="J31" t="n">
        <v>187.6</v>
      </c>
      <c r="K31" t="n">
        <v>52.44</v>
      </c>
      <c r="L31" t="n">
        <v>8.25</v>
      </c>
      <c r="M31" t="n">
        <v>4</v>
      </c>
      <c r="N31" t="n">
        <v>36.9</v>
      </c>
      <c r="O31" t="n">
        <v>23371.04</v>
      </c>
      <c r="P31" t="n">
        <v>47.24</v>
      </c>
      <c r="Q31" t="n">
        <v>203.57</v>
      </c>
      <c r="R31" t="n">
        <v>17.44</v>
      </c>
      <c r="S31" t="n">
        <v>13.05</v>
      </c>
      <c r="T31" t="n">
        <v>1893.64</v>
      </c>
      <c r="U31" t="n">
        <v>0.75</v>
      </c>
      <c r="V31" t="n">
        <v>0.9</v>
      </c>
      <c r="W31" t="n">
        <v>0.06</v>
      </c>
      <c r="X31" t="n">
        <v>0.11</v>
      </c>
      <c r="Y31" t="n">
        <v>1</v>
      </c>
      <c r="Z31" t="n">
        <v>10</v>
      </c>
      <c r="AA31" t="n">
        <v>82.46064766144745</v>
      </c>
      <c r="AB31" t="n">
        <v>112.8262960373713</v>
      </c>
      <c r="AC31" t="n">
        <v>102.0583126962946</v>
      </c>
      <c r="AD31" t="n">
        <v>82460.64766144745</v>
      </c>
      <c r="AE31" t="n">
        <v>112826.2960373713</v>
      </c>
      <c r="AF31" t="n">
        <v>4.856801099220509e-06</v>
      </c>
      <c r="AG31" t="n">
        <v>9</v>
      </c>
      <c r="AH31" t="n">
        <v>102058.3126962946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14.892</v>
      </c>
      <c r="E32" t="n">
        <v>6.72</v>
      </c>
      <c r="F32" t="n">
        <v>4.12</v>
      </c>
      <c r="G32" t="n">
        <v>49.4</v>
      </c>
      <c r="H32" t="n">
        <v>0.8</v>
      </c>
      <c r="I32" t="n">
        <v>5</v>
      </c>
      <c r="J32" t="n">
        <v>187.98</v>
      </c>
      <c r="K32" t="n">
        <v>52.44</v>
      </c>
      <c r="L32" t="n">
        <v>8.5</v>
      </c>
      <c r="M32" t="n">
        <v>3</v>
      </c>
      <c r="N32" t="n">
        <v>37.03</v>
      </c>
      <c r="O32" t="n">
        <v>23417.88</v>
      </c>
      <c r="P32" t="n">
        <v>46.64</v>
      </c>
      <c r="Q32" t="n">
        <v>203.58</v>
      </c>
      <c r="R32" t="n">
        <v>16.41</v>
      </c>
      <c r="S32" t="n">
        <v>13.05</v>
      </c>
      <c r="T32" t="n">
        <v>1383.16</v>
      </c>
      <c r="U32" t="n">
        <v>0.8</v>
      </c>
      <c r="V32" t="n">
        <v>0.91</v>
      </c>
      <c r="W32" t="n">
        <v>0.06</v>
      </c>
      <c r="X32" t="n">
        <v>0.08</v>
      </c>
      <c r="Y32" t="n">
        <v>1</v>
      </c>
      <c r="Z32" t="n">
        <v>10</v>
      </c>
      <c r="AA32" t="n">
        <v>82.0338164039393</v>
      </c>
      <c r="AB32" t="n">
        <v>112.2422866803828</v>
      </c>
      <c r="AC32" t="n">
        <v>101.5300403726747</v>
      </c>
      <c r="AD32" t="n">
        <v>82033.8164039393</v>
      </c>
      <c r="AE32" t="n">
        <v>112242.2866803828</v>
      </c>
      <c r="AF32" t="n">
        <v>4.905220886374488e-06</v>
      </c>
      <c r="AG32" t="n">
        <v>9</v>
      </c>
      <c r="AH32" t="n">
        <v>101530.0403726747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14.8779</v>
      </c>
      <c r="E33" t="n">
        <v>6.72</v>
      </c>
      <c r="F33" t="n">
        <v>4.12</v>
      </c>
      <c r="G33" t="n">
        <v>49.48</v>
      </c>
      <c r="H33" t="n">
        <v>0.82</v>
      </c>
      <c r="I33" t="n">
        <v>5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46.66</v>
      </c>
      <c r="Q33" t="n">
        <v>203.56</v>
      </c>
      <c r="R33" t="n">
        <v>16.6</v>
      </c>
      <c r="S33" t="n">
        <v>13.05</v>
      </c>
      <c r="T33" t="n">
        <v>1481.27</v>
      </c>
      <c r="U33" t="n">
        <v>0.79</v>
      </c>
      <c r="V33" t="n">
        <v>0.91</v>
      </c>
      <c r="W33" t="n">
        <v>0.06</v>
      </c>
      <c r="X33" t="n">
        <v>0.08</v>
      </c>
      <c r="Y33" t="n">
        <v>1</v>
      </c>
      <c r="Z33" t="n">
        <v>10</v>
      </c>
      <c r="AA33" t="n">
        <v>82.05922492957239</v>
      </c>
      <c r="AB33" t="n">
        <v>112.277051746099</v>
      </c>
      <c r="AC33" t="n">
        <v>101.561487509312</v>
      </c>
      <c r="AD33" t="n">
        <v>82059.22492957239</v>
      </c>
      <c r="AE33" t="n">
        <v>112277.051746099</v>
      </c>
      <c r="AF33" t="n">
        <v>4.900576539443393e-06</v>
      </c>
      <c r="AG33" t="n">
        <v>9</v>
      </c>
      <c r="AH33" t="n">
        <v>101561.487509312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14.8939</v>
      </c>
      <c r="E34" t="n">
        <v>6.71</v>
      </c>
      <c r="F34" t="n">
        <v>4.12</v>
      </c>
      <c r="G34" t="n">
        <v>49.39</v>
      </c>
      <c r="H34" t="n">
        <v>0.85</v>
      </c>
      <c r="I34" t="n">
        <v>5</v>
      </c>
      <c r="J34" t="n">
        <v>188.74</v>
      </c>
      <c r="K34" t="n">
        <v>52.44</v>
      </c>
      <c r="L34" t="n">
        <v>9</v>
      </c>
      <c r="M34" t="n">
        <v>3</v>
      </c>
      <c r="N34" t="n">
        <v>37.3</v>
      </c>
      <c r="O34" t="n">
        <v>23511.69</v>
      </c>
      <c r="P34" t="n">
        <v>46.66</v>
      </c>
      <c r="Q34" t="n">
        <v>203.58</v>
      </c>
      <c r="R34" t="n">
        <v>16.36</v>
      </c>
      <c r="S34" t="n">
        <v>13.05</v>
      </c>
      <c r="T34" t="n">
        <v>1360.06</v>
      </c>
      <c r="U34" t="n">
        <v>0.8</v>
      </c>
      <c r="V34" t="n">
        <v>0.91</v>
      </c>
      <c r="W34" t="n">
        <v>0.06</v>
      </c>
      <c r="X34" t="n">
        <v>0.08</v>
      </c>
      <c r="Y34" t="n">
        <v>1</v>
      </c>
      <c r="Z34" t="n">
        <v>10</v>
      </c>
      <c r="AA34" t="n">
        <v>82.03868858891417</v>
      </c>
      <c r="AB34" t="n">
        <v>112.2489530188111</v>
      </c>
      <c r="AC34" t="n">
        <v>101.5360704851196</v>
      </c>
      <c r="AD34" t="n">
        <v>82038.68858891417</v>
      </c>
      <c r="AE34" t="n">
        <v>112248.9530188111</v>
      </c>
      <c r="AF34" t="n">
        <v>4.905846720358112e-06</v>
      </c>
      <c r="AG34" t="n">
        <v>9</v>
      </c>
      <c r="AH34" t="n">
        <v>101536.0704851196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14.8963</v>
      </c>
      <c r="E35" t="n">
        <v>6.71</v>
      </c>
      <c r="F35" t="n">
        <v>4.11</v>
      </c>
      <c r="G35" t="n">
        <v>49.38</v>
      </c>
      <c r="H35" t="n">
        <v>0.87</v>
      </c>
      <c r="I35" t="n">
        <v>5</v>
      </c>
      <c r="J35" t="n">
        <v>189.12</v>
      </c>
      <c r="K35" t="n">
        <v>52.44</v>
      </c>
      <c r="L35" t="n">
        <v>9.25</v>
      </c>
      <c r="M35" t="n">
        <v>3</v>
      </c>
      <c r="N35" t="n">
        <v>37.43</v>
      </c>
      <c r="O35" t="n">
        <v>23558.67</v>
      </c>
      <c r="P35" t="n">
        <v>46.57</v>
      </c>
      <c r="Q35" t="n">
        <v>203.56</v>
      </c>
      <c r="R35" t="n">
        <v>16.3</v>
      </c>
      <c r="S35" t="n">
        <v>13.05</v>
      </c>
      <c r="T35" t="n">
        <v>1332.37</v>
      </c>
      <c r="U35" t="n">
        <v>0.8</v>
      </c>
      <c r="V35" t="n">
        <v>0.91</v>
      </c>
      <c r="W35" t="n">
        <v>0.06</v>
      </c>
      <c r="X35" t="n">
        <v>0.07000000000000001</v>
      </c>
      <c r="Y35" t="n">
        <v>1</v>
      </c>
      <c r="Z35" t="n">
        <v>10</v>
      </c>
      <c r="AA35" t="n">
        <v>81.99776429232384</v>
      </c>
      <c r="AB35" t="n">
        <v>112.1929585907637</v>
      </c>
      <c r="AC35" t="n">
        <v>101.4854200866963</v>
      </c>
      <c r="AD35" t="n">
        <v>81997.76429232383</v>
      </c>
      <c r="AE35" t="n">
        <v>112192.9585907637</v>
      </c>
      <c r="AF35" t="n">
        <v>4.906637247495319e-06</v>
      </c>
      <c r="AG35" t="n">
        <v>9</v>
      </c>
      <c r="AH35" t="n">
        <v>101485.4200866963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14.921</v>
      </c>
      <c r="E36" t="n">
        <v>6.7</v>
      </c>
      <c r="F36" t="n">
        <v>4.1</v>
      </c>
      <c r="G36" t="n">
        <v>49.24</v>
      </c>
      <c r="H36" t="n">
        <v>0.89</v>
      </c>
      <c r="I36" t="n">
        <v>5</v>
      </c>
      <c r="J36" t="n">
        <v>189.5</v>
      </c>
      <c r="K36" t="n">
        <v>52.44</v>
      </c>
      <c r="L36" t="n">
        <v>9.5</v>
      </c>
      <c r="M36" t="n">
        <v>3</v>
      </c>
      <c r="N36" t="n">
        <v>37.56</v>
      </c>
      <c r="O36" t="n">
        <v>23605.68</v>
      </c>
      <c r="P36" t="n">
        <v>46.13</v>
      </c>
      <c r="Q36" t="n">
        <v>203.57</v>
      </c>
      <c r="R36" t="n">
        <v>15.98</v>
      </c>
      <c r="S36" t="n">
        <v>13.05</v>
      </c>
      <c r="T36" t="n">
        <v>1169.33</v>
      </c>
      <c r="U36" t="n">
        <v>0.82</v>
      </c>
      <c r="V36" t="n">
        <v>0.91</v>
      </c>
      <c r="W36" t="n">
        <v>0.06</v>
      </c>
      <c r="X36" t="n">
        <v>0.06</v>
      </c>
      <c r="Y36" t="n">
        <v>1</v>
      </c>
      <c r="Z36" t="n">
        <v>10</v>
      </c>
      <c r="AA36" t="n">
        <v>81.80078430913122</v>
      </c>
      <c r="AB36" t="n">
        <v>111.9234418876161</v>
      </c>
      <c r="AC36" t="n">
        <v>101.241625679428</v>
      </c>
      <c r="AD36" t="n">
        <v>81800.78430913121</v>
      </c>
      <c r="AE36" t="n">
        <v>111923.4418876161</v>
      </c>
      <c r="AF36" t="n">
        <v>4.914773089282417e-06</v>
      </c>
      <c r="AG36" t="n">
        <v>9</v>
      </c>
      <c r="AH36" t="n">
        <v>101241.625679428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14.8699</v>
      </c>
      <c r="E37" t="n">
        <v>6.72</v>
      </c>
      <c r="F37" t="n">
        <v>4.13</v>
      </c>
      <c r="G37" t="n">
        <v>49.52</v>
      </c>
      <c r="H37" t="n">
        <v>0.91</v>
      </c>
      <c r="I37" t="n">
        <v>5</v>
      </c>
      <c r="J37" t="n">
        <v>189.88</v>
      </c>
      <c r="K37" t="n">
        <v>52.44</v>
      </c>
      <c r="L37" t="n">
        <v>9.75</v>
      </c>
      <c r="M37" t="n">
        <v>3</v>
      </c>
      <c r="N37" t="n">
        <v>37.69</v>
      </c>
      <c r="O37" t="n">
        <v>23652.75</v>
      </c>
      <c r="P37" t="n">
        <v>46</v>
      </c>
      <c r="Q37" t="n">
        <v>203.56</v>
      </c>
      <c r="R37" t="n">
        <v>16.81</v>
      </c>
      <c r="S37" t="n">
        <v>13.05</v>
      </c>
      <c r="T37" t="n">
        <v>1583.62</v>
      </c>
      <c r="U37" t="n">
        <v>0.78</v>
      </c>
      <c r="V37" t="n">
        <v>0.91</v>
      </c>
      <c r="W37" t="n">
        <v>0.06</v>
      </c>
      <c r="X37" t="n">
        <v>0.09</v>
      </c>
      <c r="Y37" t="n">
        <v>1</v>
      </c>
      <c r="Z37" t="n">
        <v>10</v>
      </c>
      <c r="AA37" t="n">
        <v>81.83294594536555</v>
      </c>
      <c r="AB37" t="n">
        <v>111.9674468571832</v>
      </c>
      <c r="AC37" t="n">
        <v>101.281430876461</v>
      </c>
      <c r="AD37" t="n">
        <v>81832.94594536556</v>
      </c>
      <c r="AE37" t="n">
        <v>111967.4468571832</v>
      </c>
      <c r="AF37" t="n">
        <v>4.897941448986033e-06</v>
      </c>
      <c r="AG37" t="n">
        <v>9</v>
      </c>
      <c r="AH37" t="n">
        <v>101281.430876461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14.8773</v>
      </c>
      <c r="E38" t="n">
        <v>6.72</v>
      </c>
      <c r="F38" t="n">
        <v>4.12</v>
      </c>
      <c r="G38" t="n">
        <v>49.48</v>
      </c>
      <c r="H38" t="n">
        <v>0.93</v>
      </c>
      <c r="I38" t="n">
        <v>5</v>
      </c>
      <c r="J38" t="n">
        <v>190.26</v>
      </c>
      <c r="K38" t="n">
        <v>52.44</v>
      </c>
      <c r="L38" t="n">
        <v>10</v>
      </c>
      <c r="M38" t="n">
        <v>3</v>
      </c>
      <c r="N38" t="n">
        <v>37.82</v>
      </c>
      <c r="O38" t="n">
        <v>23699.85</v>
      </c>
      <c r="P38" t="n">
        <v>45.64</v>
      </c>
      <c r="Q38" t="n">
        <v>203.56</v>
      </c>
      <c r="R38" t="n">
        <v>16.6</v>
      </c>
      <c r="S38" t="n">
        <v>13.05</v>
      </c>
      <c r="T38" t="n">
        <v>1481.68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81.68689071868447</v>
      </c>
      <c r="AB38" t="n">
        <v>111.7676076525364</v>
      </c>
      <c r="AC38" t="n">
        <v>101.1006640450295</v>
      </c>
      <c r="AD38" t="n">
        <v>81686.89071868447</v>
      </c>
      <c r="AE38" t="n">
        <v>111767.6076525364</v>
      </c>
      <c r="AF38" t="n">
        <v>4.900378907659091e-06</v>
      </c>
      <c r="AG38" t="n">
        <v>9</v>
      </c>
      <c r="AH38" t="n">
        <v>101100.6640450295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14.8668</v>
      </c>
      <c r="E39" t="n">
        <v>6.73</v>
      </c>
      <c r="F39" t="n">
        <v>4.13</v>
      </c>
      <c r="G39" t="n">
        <v>49.54</v>
      </c>
      <c r="H39" t="n">
        <v>0.95</v>
      </c>
      <c r="I39" t="n">
        <v>5</v>
      </c>
      <c r="J39" t="n">
        <v>190.65</v>
      </c>
      <c r="K39" t="n">
        <v>52.44</v>
      </c>
      <c r="L39" t="n">
        <v>10.25</v>
      </c>
      <c r="M39" t="n">
        <v>3</v>
      </c>
      <c r="N39" t="n">
        <v>37.95</v>
      </c>
      <c r="O39" t="n">
        <v>23747</v>
      </c>
      <c r="P39" t="n">
        <v>45.18</v>
      </c>
      <c r="Q39" t="n">
        <v>203.56</v>
      </c>
      <c r="R39" t="n">
        <v>16.81</v>
      </c>
      <c r="S39" t="n">
        <v>13.05</v>
      </c>
      <c r="T39" t="n">
        <v>1584.98</v>
      </c>
      <c r="U39" t="n">
        <v>0.78</v>
      </c>
      <c r="V39" t="n">
        <v>0.91</v>
      </c>
      <c r="W39" t="n">
        <v>0.06</v>
      </c>
      <c r="X39" t="n">
        <v>0.09</v>
      </c>
      <c r="Y39" t="n">
        <v>1</v>
      </c>
      <c r="Z39" t="n">
        <v>10</v>
      </c>
      <c r="AA39" t="n">
        <v>81.53672578280826</v>
      </c>
      <c r="AB39" t="n">
        <v>111.5621453624612</v>
      </c>
      <c r="AC39" t="n">
        <v>100.914810787551</v>
      </c>
      <c r="AD39" t="n">
        <v>81536.72578280827</v>
      </c>
      <c r="AE39" t="n">
        <v>111562.1453624612</v>
      </c>
      <c r="AF39" t="n">
        <v>4.896920351433807e-06</v>
      </c>
      <c r="AG39" t="n">
        <v>9</v>
      </c>
      <c r="AH39" t="n">
        <v>100914.810787551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14.8773</v>
      </c>
      <c r="E40" t="n">
        <v>6.72</v>
      </c>
      <c r="F40" t="n">
        <v>4.12</v>
      </c>
      <c r="G40" t="n">
        <v>49.48</v>
      </c>
      <c r="H40" t="n">
        <v>0.98</v>
      </c>
      <c r="I40" t="n">
        <v>5</v>
      </c>
      <c r="J40" t="n">
        <v>191.03</v>
      </c>
      <c r="K40" t="n">
        <v>52.44</v>
      </c>
      <c r="L40" t="n">
        <v>10.5</v>
      </c>
      <c r="M40" t="n">
        <v>3</v>
      </c>
      <c r="N40" t="n">
        <v>38.09</v>
      </c>
      <c r="O40" t="n">
        <v>23794.2</v>
      </c>
      <c r="P40" t="n">
        <v>44.67</v>
      </c>
      <c r="Q40" t="n">
        <v>203.56</v>
      </c>
      <c r="R40" t="n">
        <v>16.63</v>
      </c>
      <c r="S40" t="n">
        <v>13.05</v>
      </c>
      <c r="T40" t="n">
        <v>1495.35</v>
      </c>
      <c r="U40" t="n">
        <v>0.78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81.33207500548721</v>
      </c>
      <c r="AB40" t="n">
        <v>111.2821331403756</v>
      </c>
      <c r="AC40" t="n">
        <v>100.6615225389415</v>
      </c>
      <c r="AD40" t="n">
        <v>81332.07500548722</v>
      </c>
      <c r="AE40" t="n">
        <v>111282.1331403756</v>
      </c>
      <c r="AF40" t="n">
        <v>4.900378907659091e-06</v>
      </c>
      <c r="AG40" t="n">
        <v>9</v>
      </c>
      <c r="AH40" t="n">
        <v>100661.5225389415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15.0407</v>
      </c>
      <c r="E41" t="n">
        <v>6.65</v>
      </c>
      <c r="F41" t="n">
        <v>4.09</v>
      </c>
      <c r="G41" t="n">
        <v>61.29</v>
      </c>
      <c r="H41" t="n">
        <v>1</v>
      </c>
      <c r="I41" t="n">
        <v>4</v>
      </c>
      <c r="J41" t="n">
        <v>191.41</v>
      </c>
      <c r="K41" t="n">
        <v>52.44</v>
      </c>
      <c r="L41" t="n">
        <v>10.75</v>
      </c>
      <c r="M41" t="n">
        <v>2</v>
      </c>
      <c r="N41" t="n">
        <v>38.22</v>
      </c>
      <c r="O41" t="n">
        <v>23841.44</v>
      </c>
      <c r="P41" t="n">
        <v>43.97</v>
      </c>
      <c r="Q41" t="n">
        <v>203.56</v>
      </c>
      <c r="R41" t="n">
        <v>15.31</v>
      </c>
      <c r="S41" t="n">
        <v>13.05</v>
      </c>
      <c r="T41" t="n">
        <v>840.88</v>
      </c>
      <c r="U41" t="n">
        <v>0.85</v>
      </c>
      <c r="V41" t="n">
        <v>0.91</v>
      </c>
      <c r="W41" t="n">
        <v>0.06</v>
      </c>
      <c r="X41" t="n">
        <v>0.05</v>
      </c>
      <c r="Y41" t="n">
        <v>1</v>
      </c>
      <c r="Z41" t="n">
        <v>10</v>
      </c>
      <c r="AA41" t="n">
        <v>80.86426071735177</v>
      </c>
      <c r="AB41" t="n">
        <v>110.6420489928392</v>
      </c>
      <c r="AC41" t="n">
        <v>100.082527124082</v>
      </c>
      <c r="AD41" t="n">
        <v>80864.26071735178</v>
      </c>
      <c r="AE41" t="n">
        <v>110642.0489928392</v>
      </c>
      <c r="AF41" t="n">
        <v>4.954200630250656e-06</v>
      </c>
      <c r="AG41" t="n">
        <v>9</v>
      </c>
      <c r="AH41" t="n">
        <v>100082.527124082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15.0357</v>
      </c>
      <c r="E42" t="n">
        <v>6.65</v>
      </c>
      <c r="F42" t="n">
        <v>4.09</v>
      </c>
      <c r="G42" t="n">
        <v>61.32</v>
      </c>
      <c r="H42" t="n">
        <v>1.02</v>
      </c>
      <c r="I42" t="n">
        <v>4</v>
      </c>
      <c r="J42" t="n">
        <v>191.79</v>
      </c>
      <c r="K42" t="n">
        <v>52.44</v>
      </c>
      <c r="L42" t="n">
        <v>11</v>
      </c>
      <c r="M42" t="n">
        <v>2</v>
      </c>
      <c r="N42" t="n">
        <v>38.35</v>
      </c>
      <c r="O42" t="n">
        <v>23888.73</v>
      </c>
      <c r="P42" t="n">
        <v>43.84</v>
      </c>
      <c r="Q42" t="n">
        <v>203.56</v>
      </c>
      <c r="R42" t="n">
        <v>15.51</v>
      </c>
      <c r="S42" t="n">
        <v>13.05</v>
      </c>
      <c r="T42" t="n">
        <v>940.98</v>
      </c>
      <c r="U42" t="n">
        <v>0.84</v>
      </c>
      <c r="V42" t="n">
        <v>0.91</v>
      </c>
      <c r="W42" t="n">
        <v>0.06</v>
      </c>
      <c r="X42" t="n">
        <v>0.05</v>
      </c>
      <c r="Y42" t="n">
        <v>1</v>
      </c>
      <c r="Z42" t="n">
        <v>10</v>
      </c>
      <c r="AA42" t="n">
        <v>80.8231687664632</v>
      </c>
      <c r="AB42" t="n">
        <v>110.5858251727846</v>
      </c>
      <c r="AC42" t="n">
        <v>100.0316692265027</v>
      </c>
      <c r="AD42" t="n">
        <v>80823.1687664632</v>
      </c>
      <c r="AE42" t="n">
        <v>110585.8251727846</v>
      </c>
      <c r="AF42" t="n">
        <v>4.952553698714807e-06</v>
      </c>
      <c r="AG42" t="n">
        <v>9</v>
      </c>
      <c r="AH42" t="n">
        <v>100031.6692265027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15.0113</v>
      </c>
      <c r="E43" t="n">
        <v>6.66</v>
      </c>
      <c r="F43" t="n">
        <v>4.1</v>
      </c>
      <c r="G43" t="n">
        <v>61.48</v>
      </c>
      <c r="H43" t="n">
        <v>1.04</v>
      </c>
      <c r="I43" t="n">
        <v>4</v>
      </c>
      <c r="J43" t="n">
        <v>192.18</v>
      </c>
      <c r="K43" t="n">
        <v>52.44</v>
      </c>
      <c r="L43" t="n">
        <v>11.25</v>
      </c>
      <c r="M43" t="n">
        <v>2</v>
      </c>
      <c r="N43" t="n">
        <v>38.49</v>
      </c>
      <c r="O43" t="n">
        <v>23936.06</v>
      </c>
      <c r="P43" t="n">
        <v>43.85</v>
      </c>
      <c r="Q43" t="n">
        <v>203.56</v>
      </c>
      <c r="R43" t="n">
        <v>15.86</v>
      </c>
      <c r="S43" t="n">
        <v>13.05</v>
      </c>
      <c r="T43" t="n">
        <v>1115.53</v>
      </c>
      <c r="U43" t="n">
        <v>0.82</v>
      </c>
      <c r="V43" t="n">
        <v>0.91</v>
      </c>
      <c r="W43" t="n">
        <v>0.06</v>
      </c>
      <c r="X43" t="n">
        <v>0.06</v>
      </c>
      <c r="Y43" t="n">
        <v>1</v>
      </c>
      <c r="Z43" t="n">
        <v>10</v>
      </c>
      <c r="AA43" t="n">
        <v>80.86078839044364</v>
      </c>
      <c r="AB43" t="n">
        <v>110.6372980019753</v>
      </c>
      <c r="AC43" t="n">
        <v>100.0782295611181</v>
      </c>
      <c r="AD43" t="n">
        <v>80860.78839044365</v>
      </c>
      <c r="AE43" t="n">
        <v>110637.2980019753</v>
      </c>
      <c r="AF43" t="n">
        <v>4.94451667281986e-06</v>
      </c>
      <c r="AG43" t="n">
        <v>9</v>
      </c>
      <c r="AH43" t="n">
        <v>100078.2295611181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15.0131</v>
      </c>
      <c r="E44" t="n">
        <v>6.66</v>
      </c>
      <c r="F44" t="n">
        <v>4.1</v>
      </c>
      <c r="G44" t="n">
        <v>61.47</v>
      </c>
      <c r="H44" t="n">
        <v>1.06</v>
      </c>
      <c r="I44" t="n">
        <v>4</v>
      </c>
      <c r="J44" t="n">
        <v>192.56</v>
      </c>
      <c r="K44" t="n">
        <v>52.44</v>
      </c>
      <c r="L44" t="n">
        <v>11.5</v>
      </c>
      <c r="M44" t="n">
        <v>2</v>
      </c>
      <c r="N44" t="n">
        <v>38.62</v>
      </c>
      <c r="O44" t="n">
        <v>23983.44</v>
      </c>
      <c r="P44" t="n">
        <v>43.62</v>
      </c>
      <c r="Q44" t="n">
        <v>203.56</v>
      </c>
      <c r="R44" t="n">
        <v>15.87</v>
      </c>
      <c r="S44" t="n">
        <v>13.05</v>
      </c>
      <c r="T44" t="n">
        <v>1121.85</v>
      </c>
      <c r="U44" t="n">
        <v>0.82</v>
      </c>
      <c r="V44" t="n">
        <v>0.91</v>
      </c>
      <c r="W44" t="n">
        <v>0.06</v>
      </c>
      <c r="X44" t="n">
        <v>0.06</v>
      </c>
      <c r="Y44" t="n">
        <v>1</v>
      </c>
      <c r="Z44" t="n">
        <v>10</v>
      </c>
      <c r="AA44" t="n">
        <v>80.77526952807715</v>
      </c>
      <c r="AB44" t="n">
        <v>110.5202873216596</v>
      </c>
      <c r="AC44" t="n">
        <v>99.97238621590613</v>
      </c>
      <c r="AD44" t="n">
        <v>80775.26952807714</v>
      </c>
      <c r="AE44" t="n">
        <v>110520.2873216595</v>
      </c>
      <c r="AF44" t="n">
        <v>4.945109568172765e-06</v>
      </c>
      <c r="AG44" t="n">
        <v>9</v>
      </c>
      <c r="AH44" t="n">
        <v>99972.38621590612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15.0069</v>
      </c>
      <c r="E45" t="n">
        <v>6.66</v>
      </c>
      <c r="F45" t="n">
        <v>4.1</v>
      </c>
      <c r="G45" t="n">
        <v>61.51</v>
      </c>
      <c r="H45" t="n">
        <v>1.08</v>
      </c>
      <c r="I45" t="n">
        <v>4</v>
      </c>
      <c r="J45" t="n">
        <v>192.95</v>
      </c>
      <c r="K45" t="n">
        <v>52.44</v>
      </c>
      <c r="L45" t="n">
        <v>11.75</v>
      </c>
      <c r="M45" t="n">
        <v>2</v>
      </c>
      <c r="N45" t="n">
        <v>38.75</v>
      </c>
      <c r="O45" t="n">
        <v>24030.86</v>
      </c>
      <c r="P45" t="n">
        <v>43.48</v>
      </c>
      <c r="Q45" t="n">
        <v>203.56</v>
      </c>
      <c r="R45" t="n">
        <v>15.9</v>
      </c>
      <c r="S45" t="n">
        <v>13.05</v>
      </c>
      <c r="T45" t="n">
        <v>1136.38</v>
      </c>
      <c r="U45" t="n">
        <v>0.82</v>
      </c>
      <c r="V45" t="n">
        <v>0.91</v>
      </c>
      <c r="W45" t="n">
        <v>0.06</v>
      </c>
      <c r="X45" t="n">
        <v>0.06</v>
      </c>
      <c r="Y45" t="n">
        <v>1</v>
      </c>
      <c r="Z45" t="n">
        <v>10</v>
      </c>
      <c r="AA45" t="n">
        <v>80.73186872119742</v>
      </c>
      <c r="AB45" t="n">
        <v>110.4609044229783</v>
      </c>
      <c r="AC45" t="n">
        <v>99.91867073773054</v>
      </c>
      <c r="AD45" t="n">
        <v>80731.86872119742</v>
      </c>
      <c r="AE45" t="n">
        <v>110460.9044229783</v>
      </c>
      <c r="AF45" t="n">
        <v>4.943067373068313e-06</v>
      </c>
      <c r="AG45" t="n">
        <v>9</v>
      </c>
      <c r="AH45" t="n">
        <v>99918.67073773054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15.0301</v>
      </c>
      <c r="E46" t="n">
        <v>6.65</v>
      </c>
      <c r="F46" t="n">
        <v>4.09</v>
      </c>
      <c r="G46" t="n">
        <v>61.36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43.09</v>
      </c>
      <c r="Q46" t="n">
        <v>203.56</v>
      </c>
      <c r="R46" t="n">
        <v>15.52</v>
      </c>
      <c r="S46" t="n">
        <v>13.05</v>
      </c>
      <c r="T46" t="n">
        <v>942.6</v>
      </c>
      <c r="U46" t="n">
        <v>0.84</v>
      </c>
      <c r="V46" t="n">
        <v>0.91</v>
      </c>
      <c r="W46" t="n">
        <v>0.06</v>
      </c>
      <c r="X46" t="n">
        <v>0.05</v>
      </c>
      <c r="Y46" t="n">
        <v>1</v>
      </c>
      <c r="Z46" t="n">
        <v>10</v>
      </c>
      <c r="AA46" t="n">
        <v>80.55827780311053</v>
      </c>
      <c r="AB46" t="n">
        <v>110.2233896705611</v>
      </c>
      <c r="AC46" t="n">
        <v>99.70382405992993</v>
      </c>
      <c r="AD46" t="n">
        <v>80558.27780311053</v>
      </c>
      <c r="AE46" t="n">
        <v>110223.3896705611</v>
      </c>
      <c r="AF46" t="n">
        <v>4.950709135394654e-06</v>
      </c>
      <c r="AG46" t="n">
        <v>9</v>
      </c>
      <c r="AH46" t="n">
        <v>99703.82405992993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15.0313</v>
      </c>
      <c r="E47" t="n">
        <v>6.65</v>
      </c>
      <c r="F47" t="n">
        <v>4.09</v>
      </c>
      <c r="G47" t="n">
        <v>61.35</v>
      </c>
      <c r="H47" t="n">
        <v>1.12</v>
      </c>
      <c r="I47" t="n">
        <v>4</v>
      </c>
      <c r="J47" t="n">
        <v>193.72</v>
      </c>
      <c r="K47" t="n">
        <v>52.44</v>
      </c>
      <c r="L47" t="n">
        <v>12.25</v>
      </c>
      <c r="M47" t="n">
        <v>2</v>
      </c>
      <c r="N47" t="n">
        <v>39.02</v>
      </c>
      <c r="O47" t="n">
        <v>24125.85</v>
      </c>
      <c r="P47" t="n">
        <v>42.74</v>
      </c>
      <c r="Q47" t="n">
        <v>203.56</v>
      </c>
      <c r="R47" t="n">
        <v>15.58</v>
      </c>
      <c r="S47" t="n">
        <v>13.05</v>
      </c>
      <c r="T47" t="n">
        <v>973.41</v>
      </c>
      <c r="U47" t="n">
        <v>0.84</v>
      </c>
      <c r="V47" t="n">
        <v>0.91</v>
      </c>
      <c r="W47" t="n">
        <v>0.06</v>
      </c>
      <c r="X47" t="n">
        <v>0.05</v>
      </c>
      <c r="Y47" t="n">
        <v>1</v>
      </c>
      <c r="Z47" t="n">
        <v>10</v>
      </c>
      <c r="AA47" t="n">
        <v>80.43015686033156</v>
      </c>
      <c r="AB47" t="n">
        <v>110.0480889443539</v>
      </c>
      <c r="AC47" t="n">
        <v>99.54525378899582</v>
      </c>
      <c r="AD47" t="n">
        <v>80430.15686033157</v>
      </c>
      <c r="AE47" t="n">
        <v>110048.0889443539</v>
      </c>
      <c r="AF47" t="n">
        <v>4.951104398963259e-06</v>
      </c>
      <c r="AG47" t="n">
        <v>9</v>
      </c>
      <c r="AH47" t="n">
        <v>99545.25378899582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15.0031</v>
      </c>
      <c r="E48" t="n">
        <v>6.67</v>
      </c>
      <c r="F48" t="n">
        <v>4.1</v>
      </c>
      <c r="G48" t="n">
        <v>61.54</v>
      </c>
      <c r="H48" t="n">
        <v>1.14</v>
      </c>
      <c r="I48" t="n">
        <v>4</v>
      </c>
      <c r="J48" t="n">
        <v>194.1</v>
      </c>
      <c r="K48" t="n">
        <v>52.44</v>
      </c>
      <c r="L48" t="n">
        <v>12.5</v>
      </c>
      <c r="M48" t="n">
        <v>2</v>
      </c>
      <c r="N48" t="n">
        <v>39.16</v>
      </c>
      <c r="O48" t="n">
        <v>24173.41</v>
      </c>
      <c r="P48" t="n">
        <v>42.92</v>
      </c>
      <c r="Q48" t="n">
        <v>203.56</v>
      </c>
      <c r="R48" t="n">
        <v>16.01</v>
      </c>
      <c r="S48" t="n">
        <v>13.05</v>
      </c>
      <c r="T48" t="n">
        <v>1189.9</v>
      </c>
      <c r="U48" t="n">
        <v>0.82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80.53324993390626</v>
      </c>
      <c r="AB48" t="n">
        <v>110.1891454357642</v>
      </c>
      <c r="AC48" t="n">
        <v>99.67284804683993</v>
      </c>
      <c r="AD48" t="n">
        <v>80533.24993390626</v>
      </c>
      <c r="AE48" t="n">
        <v>110189.1454357642</v>
      </c>
      <c r="AF48" t="n">
        <v>4.941815705101067e-06</v>
      </c>
      <c r="AG48" t="n">
        <v>9</v>
      </c>
      <c r="AH48" t="n">
        <v>99672.84804683994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14.9994</v>
      </c>
      <c r="E49" t="n">
        <v>6.67</v>
      </c>
      <c r="F49" t="n">
        <v>4.1</v>
      </c>
      <c r="G49" t="n">
        <v>61.56</v>
      </c>
      <c r="H49" t="n">
        <v>1.16</v>
      </c>
      <c r="I49" t="n">
        <v>4</v>
      </c>
      <c r="J49" t="n">
        <v>194.49</v>
      </c>
      <c r="K49" t="n">
        <v>52.44</v>
      </c>
      <c r="L49" t="n">
        <v>12.75</v>
      </c>
      <c r="M49" t="n">
        <v>1</v>
      </c>
      <c r="N49" t="n">
        <v>39.3</v>
      </c>
      <c r="O49" t="n">
        <v>24221.02</v>
      </c>
      <c r="P49" t="n">
        <v>42.35</v>
      </c>
      <c r="Q49" t="n">
        <v>203.57</v>
      </c>
      <c r="R49" t="n">
        <v>15.98</v>
      </c>
      <c r="S49" t="n">
        <v>13.05</v>
      </c>
      <c r="T49" t="n">
        <v>1176.69</v>
      </c>
      <c r="U49" t="n">
        <v>0.82</v>
      </c>
      <c r="V49" t="n">
        <v>0.91</v>
      </c>
      <c r="W49" t="n">
        <v>0.06</v>
      </c>
      <c r="X49" t="n">
        <v>0.06</v>
      </c>
      <c r="Y49" t="n">
        <v>1</v>
      </c>
      <c r="Z49" t="n">
        <v>10</v>
      </c>
      <c r="AA49" t="n">
        <v>80.33078643997015</v>
      </c>
      <c r="AB49" t="n">
        <v>109.912125951302</v>
      </c>
      <c r="AC49" t="n">
        <v>99.42226691317543</v>
      </c>
      <c r="AD49" t="n">
        <v>80330.78643997015</v>
      </c>
      <c r="AE49" t="n">
        <v>109912.125951302</v>
      </c>
      <c r="AF49" t="n">
        <v>4.940596975764538e-06</v>
      </c>
      <c r="AG49" t="n">
        <v>9</v>
      </c>
      <c r="AH49" t="n">
        <v>99422.26691317544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14.9994</v>
      </c>
      <c r="E50" t="n">
        <v>6.67</v>
      </c>
      <c r="F50" t="n">
        <v>4.1</v>
      </c>
      <c r="G50" t="n">
        <v>61.56</v>
      </c>
      <c r="H50" t="n">
        <v>1.18</v>
      </c>
      <c r="I50" t="n">
        <v>4</v>
      </c>
      <c r="J50" t="n">
        <v>194.88</v>
      </c>
      <c r="K50" t="n">
        <v>52.44</v>
      </c>
      <c r="L50" t="n">
        <v>13</v>
      </c>
      <c r="M50" t="n">
        <v>0</v>
      </c>
      <c r="N50" t="n">
        <v>39.43</v>
      </c>
      <c r="O50" t="n">
        <v>24268.67</v>
      </c>
      <c r="P50" t="n">
        <v>42.25</v>
      </c>
      <c r="Q50" t="n">
        <v>203.57</v>
      </c>
      <c r="R50" t="n">
        <v>15.99</v>
      </c>
      <c r="S50" t="n">
        <v>13.05</v>
      </c>
      <c r="T50" t="n">
        <v>1178.22</v>
      </c>
      <c r="U50" t="n">
        <v>0.82</v>
      </c>
      <c r="V50" t="n">
        <v>0.91</v>
      </c>
      <c r="W50" t="n">
        <v>0.06</v>
      </c>
      <c r="X50" t="n">
        <v>0.06</v>
      </c>
      <c r="Y50" t="n">
        <v>1</v>
      </c>
      <c r="Z50" t="n">
        <v>10</v>
      </c>
      <c r="AA50" t="n">
        <v>80.29450526494342</v>
      </c>
      <c r="AB50" t="n">
        <v>109.8624844470179</v>
      </c>
      <c r="AC50" t="n">
        <v>99.37736312438798</v>
      </c>
      <c r="AD50" t="n">
        <v>80294.50526494342</v>
      </c>
      <c r="AE50" t="n">
        <v>109862.484447018</v>
      </c>
      <c r="AF50" t="n">
        <v>4.940596975764538e-06</v>
      </c>
      <c r="AG50" t="n">
        <v>9</v>
      </c>
      <c r="AH50" t="n">
        <v>99377.36312438798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9.850899999999999</v>
      </c>
      <c r="E2" t="n">
        <v>10.15</v>
      </c>
      <c r="F2" t="n">
        <v>5.17</v>
      </c>
      <c r="G2" t="n">
        <v>5.54</v>
      </c>
      <c r="H2" t="n">
        <v>0.08</v>
      </c>
      <c r="I2" t="n">
        <v>56</v>
      </c>
      <c r="J2" t="n">
        <v>213.37</v>
      </c>
      <c r="K2" t="n">
        <v>56.13</v>
      </c>
      <c r="L2" t="n">
        <v>1</v>
      </c>
      <c r="M2" t="n">
        <v>54</v>
      </c>
      <c r="N2" t="n">
        <v>46.25</v>
      </c>
      <c r="O2" t="n">
        <v>26550.29</v>
      </c>
      <c r="P2" t="n">
        <v>75.83</v>
      </c>
      <c r="Q2" t="n">
        <v>203.62</v>
      </c>
      <c r="R2" t="n">
        <v>49.5</v>
      </c>
      <c r="S2" t="n">
        <v>13.05</v>
      </c>
      <c r="T2" t="n">
        <v>17673.73</v>
      </c>
      <c r="U2" t="n">
        <v>0.26</v>
      </c>
      <c r="V2" t="n">
        <v>0.72</v>
      </c>
      <c r="W2" t="n">
        <v>0.14</v>
      </c>
      <c r="X2" t="n">
        <v>1.13</v>
      </c>
      <c r="Y2" t="n">
        <v>1</v>
      </c>
      <c r="Z2" t="n">
        <v>10</v>
      </c>
      <c r="AA2" t="n">
        <v>143.9347358160596</v>
      </c>
      <c r="AB2" t="n">
        <v>196.9378554958322</v>
      </c>
      <c r="AC2" t="n">
        <v>178.142382971382</v>
      </c>
      <c r="AD2" t="n">
        <v>143934.7358160596</v>
      </c>
      <c r="AE2" t="n">
        <v>196937.8554958322</v>
      </c>
      <c r="AF2" t="n">
        <v>3.208136256766265e-06</v>
      </c>
      <c r="AG2" t="n">
        <v>14</v>
      </c>
      <c r="AH2" t="n">
        <v>178142.382971382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10.7927</v>
      </c>
      <c r="E3" t="n">
        <v>9.27</v>
      </c>
      <c r="F3" t="n">
        <v>4.88</v>
      </c>
      <c r="G3" t="n">
        <v>6.97</v>
      </c>
      <c r="H3" t="n">
        <v>0.1</v>
      </c>
      <c r="I3" t="n">
        <v>42</v>
      </c>
      <c r="J3" t="n">
        <v>213.78</v>
      </c>
      <c r="K3" t="n">
        <v>56.13</v>
      </c>
      <c r="L3" t="n">
        <v>1.25</v>
      </c>
      <c r="M3" t="n">
        <v>40</v>
      </c>
      <c r="N3" t="n">
        <v>46.4</v>
      </c>
      <c r="O3" t="n">
        <v>26600.32</v>
      </c>
      <c r="P3" t="n">
        <v>71.29000000000001</v>
      </c>
      <c r="Q3" t="n">
        <v>203.63</v>
      </c>
      <c r="R3" t="n">
        <v>40.15</v>
      </c>
      <c r="S3" t="n">
        <v>13.05</v>
      </c>
      <c r="T3" t="n">
        <v>13069.16</v>
      </c>
      <c r="U3" t="n">
        <v>0.33</v>
      </c>
      <c r="V3" t="n">
        <v>0.77</v>
      </c>
      <c r="W3" t="n">
        <v>0.12</v>
      </c>
      <c r="X3" t="n">
        <v>0.84</v>
      </c>
      <c r="Y3" t="n">
        <v>1</v>
      </c>
      <c r="Z3" t="n">
        <v>10</v>
      </c>
      <c r="AA3" t="n">
        <v>130.5232996718782</v>
      </c>
      <c r="AB3" t="n">
        <v>178.5877368925678</v>
      </c>
      <c r="AC3" t="n">
        <v>161.543573933054</v>
      </c>
      <c r="AD3" t="n">
        <v>130523.2996718782</v>
      </c>
      <c r="AE3" t="n">
        <v>178587.7368925678</v>
      </c>
      <c r="AF3" t="n">
        <v>3.514851656031557e-06</v>
      </c>
      <c r="AG3" t="n">
        <v>13</v>
      </c>
      <c r="AH3" t="n">
        <v>161543.573933054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11.4188</v>
      </c>
      <c r="E4" t="n">
        <v>8.76</v>
      </c>
      <c r="F4" t="n">
        <v>4.71</v>
      </c>
      <c r="G4" t="n">
        <v>8.31</v>
      </c>
      <c r="H4" t="n">
        <v>0.12</v>
      </c>
      <c r="I4" t="n">
        <v>34</v>
      </c>
      <c r="J4" t="n">
        <v>214.19</v>
      </c>
      <c r="K4" t="n">
        <v>56.13</v>
      </c>
      <c r="L4" t="n">
        <v>1.5</v>
      </c>
      <c r="M4" t="n">
        <v>32</v>
      </c>
      <c r="N4" t="n">
        <v>46.56</v>
      </c>
      <c r="O4" t="n">
        <v>26650.41</v>
      </c>
      <c r="P4" t="n">
        <v>68.59999999999999</v>
      </c>
      <c r="Q4" t="n">
        <v>203.71</v>
      </c>
      <c r="R4" t="n">
        <v>34.87</v>
      </c>
      <c r="S4" t="n">
        <v>13.05</v>
      </c>
      <c r="T4" t="n">
        <v>10467.74</v>
      </c>
      <c r="U4" t="n">
        <v>0.37</v>
      </c>
      <c r="V4" t="n">
        <v>0.79</v>
      </c>
      <c r="W4" t="n">
        <v>0.11</v>
      </c>
      <c r="X4" t="n">
        <v>0.67</v>
      </c>
      <c r="Y4" t="n">
        <v>1</v>
      </c>
      <c r="Z4" t="n">
        <v>10</v>
      </c>
      <c r="AA4" t="n">
        <v>120.0683557182294</v>
      </c>
      <c r="AB4" t="n">
        <v>164.2828213356181</v>
      </c>
      <c r="AC4" t="n">
        <v>148.60389943978</v>
      </c>
      <c r="AD4" t="n">
        <v>120068.3557182294</v>
      </c>
      <c r="AE4" t="n">
        <v>164282.8213356181</v>
      </c>
      <c r="AF4" t="n">
        <v>3.718753239679889e-06</v>
      </c>
      <c r="AG4" t="n">
        <v>12</v>
      </c>
      <c r="AH4" t="n">
        <v>148603.89943978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11.8452</v>
      </c>
      <c r="E5" t="n">
        <v>8.44</v>
      </c>
      <c r="F5" t="n">
        <v>4.61</v>
      </c>
      <c r="G5" t="n">
        <v>9.529999999999999</v>
      </c>
      <c r="H5" t="n">
        <v>0.14</v>
      </c>
      <c r="I5" t="n">
        <v>29</v>
      </c>
      <c r="J5" t="n">
        <v>214.59</v>
      </c>
      <c r="K5" t="n">
        <v>56.13</v>
      </c>
      <c r="L5" t="n">
        <v>1.75</v>
      </c>
      <c r="M5" t="n">
        <v>27</v>
      </c>
      <c r="N5" t="n">
        <v>46.72</v>
      </c>
      <c r="O5" t="n">
        <v>26700.55</v>
      </c>
      <c r="P5" t="n">
        <v>66.90000000000001</v>
      </c>
      <c r="Q5" t="n">
        <v>203.65</v>
      </c>
      <c r="R5" t="n">
        <v>31.63</v>
      </c>
      <c r="S5" t="n">
        <v>13.05</v>
      </c>
      <c r="T5" t="n">
        <v>8875.450000000001</v>
      </c>
      <c r="U5" t="n">
        <v>0.41</v>
      </c>
      <c r="V5" t="n">
        <v>0.8100000000000001</v>
      </c>
      <c r="W5" t="n">
        <v>0.1</v>
      </c>
      <c r="X5" t="n">
        <v>0.5600000000000001</v>
      </c>
      <c r="Y5" t="n">
        <v>1</v>
      </c>
      <c r="Z5" t="n">
        <v>10</v>
      </c>
      <c r="AA5" t="n">
        <v>111.039993137887</v>
      </c>
      <c r="AB5" t="n">
        <v>151.9298173499537</v>
      </c>
      <c r="AC5" t="n">
        <v>137.4298488169535</v>
      </c>
      <c r="AD5" t="n">
        <v>111039.993137887</v>
      </c>
      <c r="AE5" t="n">
        <v>151929.8173499537</v>
      </c>
      <c r="AF5" t="n">
        <v>3.857618652980719e-06</v>
      </c>
      <c r="AG5" t="n">
        <v>11</v>
      </c>
      <c r="AH5" t="n">
        <v>137429.8488169535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12.2017</v>
      </c>
      <c r="E6" t="n">
        <v>8.199999999999999</v>
      </c>
      <c r="F6" t="n">
        <v>4.53</v>
      </c>
      <c r="G6" t="n">
        <v>10.87</v>
      </c>
      <c r="H6" t="n">
        <v>0.17</v>
      </c>
      <c r="I6" t="n">
        <v>25</v>
      </c>
      <c r="J6" t="n">
        <v>215</v>
      </c>
      <c r="K6" t="n">
        <v>56.13</v>
      </c>
      <c r="L6" t="n">
        <v>2</v>
      </c>
      <c r="M6" t="n">
        <v>23</v>
      </c>
      <c r="N6" t="n">
        <v>46.87</v>
      </c>
      <c r="O6" t="n">
        <v>26750.75</v>
      </c>
      <c r="P6" t="n">
        <v>65.59</v>
      </c>
      <c r="Q6" t="n">
        <v>203.56</v>
      </c>
      <c r="R6" t="n">
        <v>29.14</v>
      </c>
      <c r="S6" t="n">
        <v>13.05</v>
      </c>
      <c r="T6" t="n">
        <v>7651.26</v>
      </c>
      <c r="U6" t="n">
        <v>0.45</v>
      </c>
      <c r="V6" t="n">
        <v>0.83</v>
      </c>
      <c r="W6" t="n">
        <v>0.09</v>
      </c>
      <c r="X6" t="n">
        <v>0.49</v>
      </c>
      <c r="Y6" t="n">
        <v>1</v>
      </c>
      <c r="Z6" t="n">
        <v>10</v>
      </c>
      <c r="AA6" t="n">
        <v>109.4138539283377</v>
      </c>
      <c r="AB6" t="n">
        <v>149.7048619432506</v>
      </c>
      <c r="AC6" t="n">
        <v>135.4172400315209</v>
      </c>
      <c r="AD6" t="n">
        <v>109413.8539283377</v>
      </c>
      <c r="AE6" t="n">
        <v>149704.8619432506</v>
      </c>
      <c r="AF6" t="n">
        <v>3.973719778313143e-06</v>
      </c>
      <c r="AG6" t="n">
        <v>11</v>
      </c>
      <c r="AH6" t="n">
        <v>135417.2400315209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12.5043</v>
      </c>
      <c r="E7" t="n">
        <v>8</v>
      </c>
      <c r="F7" t="n">
        <v>4.46</v>
      </c>
      <c r="G7" t="n">
        <v>12.15</v>
      </c>
      <c r="H7" t="n">
        <v>0.19</v>
      </c>
      <c r="I7" t="n">
        <v>22</v>
      </c>
      <c r="J7" t="n">
        <v>215.41</v>
      </c>
      <c r="K7" t="n">
        <v>56.13</v>
      </c>
      <c r="L7" t="n">
        <v>2.25</v>
      </c>
      <c r="M7" t="n">
        <v>20</v>
      </c>
      <c r="N7" t="n">
        <v>47.03</v>
      </c>
      <c r="O7" t="n">
        <v>26801</v>
      </c>
      <c r="P7" t="n">
        <v>64.44</v>
      </c>
      <c r="Q7" t="n">
        <v>203.6</v>
      </c>
      <c r="R7" t="n">
        <v>26.93</v>
      </c>
      <c r="S7" t="n">
        <v>13.05</v>
      </c>
      <c r="T7" t="n">
        <v>6558.95</v>
      </c>
      <c r="U7" t="n">
        <v>0.48</v>
      </c>
      <c r="V7" t="n">
        <v>0.84</v>
      </c>
      <c r="W7" t="n">
        <v>0.09</v>
      </c>
      <c r="X7" t="n">
        <v>0.41</v>
      </c>
      <c r="Y7" t="n">
        <v>1</v>
      </c>
      <c r="Z7" t="n">
        <v>10</v>
      </c>
      <c r="AA7" t="n">
        <v>108.0884189971344</v>
      </c>
      <c r="AB7" t="n">
        <v>147.8913433963169</v>
      </c>
      <c r="AC7" t="n">
        <v>133.7768011494167</v>
      </c>
      <c r="AD7" t="n">
        <v>108088.4189971344</v>
      </c>
      <c r="AE7" t="n">
        <v>147891.3433963169</v>
      </c>
      <c r="AF7" t="n">
        <v>4.0722673253695e-06</v>
      </c>
      <c r="AG7" t="n">
        <v>11</v>
      </c>
      <c r="AH7" t="n">
        <v>133776.8011494167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12.8894</v>
      </c>
      <c r="E8" t="n">
        <v>7.76</v>
      </c>
      <c r="F8" t="n">
        <v>4.34</v>
      </c>
      <c r="G8" t="n">
        <v>13.72</v>
      </c>
      <c r="H8" t="n">
        <v>0.21</v>
      </c>
      <c r="I8" t="n">
        <v>19</v>
      </c>
      <c r="J8" t="n">
        <v>215.82</v>
      </c>
      <c r="K8" t="n">
        <v>56.13</v>
      </c>
      <c r="L8" t="n">
        <v>2.5</v>
      </c>
      <c r="M8" t="n">
        <v>17</v>
      </c>
      <c r="N8" t="n">
        <v>47.19</v>
      </c>
      <c r="O8" t="n">
        <v>26851.31</v>
      </c>
      <c r="P8" t="n">
        <v>62.56</v>
      </c>
      <c r="Q8" t="n">
        <v>203.61</v>
      </c>
      <c r="R8" t="n">
        <v>23.14</v>
      </c>
      <c r="S8" t="n">
        <v>13.05</v>
      </c>
      <c r="T8" t="n">
        <v>4682.48</v>
      </c>
      <c r="U8" t="n">
        <v>0.5600000000000001</v>
      </c>
      <c r="V8" t="n">
        <v>0.86</v>
      </c>
      <c r="W8" t="n">
        <v>0.08</v>
      </c>
      <c r="X8" t="n">
        <v>0.3</v>
      </c>
      <c r="Y8" t="n">
        <v>1</v>
      </c>
      <c r="Z8" t="n">
        <v>10</v>
      </c>
      <c r="AA8" t="n">
        <v>106.2965352048438</v>
      </c>
      <c r="AB8" t="n">
        <v>145.4396089393725</v>
      </c>
      <c r="AC8" t="n">
        <v>131.5590567880114</v>
      </c>
      <c r="AD8" t="n">
        <v>106296.5352048439</v>
      </c>
      <c r="AE8" t="n">
        <v>145439.6089393725</v>
      </c>
      <c r="AF8" t="n">
        <v>4.19768259427698e-06</v>
      </c>
      <c r="AG8" t="n">
        <v>11</v>
      </c>
      <c r="AH8" t="n">
        <v>131559.0567880114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12.8109</v>
      </c>
      <c r="E9" t="n">
        <v>7.81</v>
      </c>
      <c r="F9" t="n">
        <v>4.43</v>
      </c>
      <c r="G9" t="n">
        <v>14.78</v>
      </c>
      <c r="H9" t="n">
        <v>0.23</v>
      </c>
      <c r="I9" t="n">
        <v>18</v>
      </c>
      <c r="J9" t="n">
        <v>216.22</v>
      </c>
      <c r="K9" t="n">
        <v>56.13</v>
      </c>
      <c r="L9" t="n">
        <v>2.75</v>
      </c>
      <c r="M9" t="n">
        <v>16</v>
      </c>
      <c r="N9" t="n">
        <v>47.35</v>
      </c>
      <c r="O9" t="n">
        <v>26901.66</v>
      </c>
      <c r="P9" t="n">
        <v>63.76</v>
      </c>
      <c r="Q9" t="n">
        <v>203.65</v>
      </c>
      <c r="R9" t="n">
        <v>26.86</v>
      </c>
      <c r="S9" t="n">
        <v>13.05</v>
      </c>
      <c r="T9" t="n">
        <v>6545.94</v>
      </c>
      <c r="U9" t="n">
        <v>0.49</v>
      </c>
      <c r="V9" t="n">
        <v>0.84</v>
      </c>
      <c r="W9" t="n">
        <v>0.07000000000000001</v>
      </c>
      <c r="X9" t="n">
        <v>0.39</v>
      </c>
      <c r="Y9" t="n">
        <v>1</v>
      </c>
      <c r="Z9" t="n">
        <v>10</v>
      </c>
      <c r="AA9" t="n">
        <v>107.0410725570426</v>
      </c>
      <c r="AB9" t="n">
        <v>146.4583177913201</v>
      </c>
      <c r="AC9" t="n">
        <v>132.4805414968963</v>
      </c>
      <c r="AD9" t="n">
        <v>107041.0725570426</v>
      </c>
      <c r="AE9" t="n">
        <v>146458.3177913201</v>
      </c>
      <c r="AF9" t="n">
        <v>4.172117549848942e-06</v>
      </c>
      <c r="AG9" t="n">
        <v>11</v>
      </c>
      <c r="AH9" t="n">
        <v>132480.5414968962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13.0881</v>
      </c>
      <c r="E10" t="n">
        <v>7.64</v>
      </c>
      <c r="F10" t="n">
        <v>4.35</v>
      </c>
      <c r="G10" t="n">
        <v>16.32</v>
      </c>
      <c r="H10" t="n">
        <v>0.25</v>
      </c>
      <c r="I10" t="n">
        <v>16</v>
      </c>
      <c r="J10" t="n">
        <v>216.63</v>
      </c>
      <c r="K10" t="n">
        <v>56.13</v>
      </c>
      <c r="L10" t="n">
        <v>3</v>
      </c>
      <c r="M10" t="n">
        <v>14</v>
      </c>
      <c r="N10" t="n">
        <v>47.51</v>
      </c>
      <c r="O10" t="n">
        <v>26952.08</v>
      </c>
      <c r="P10" t="n">
        <v>62.38</v>
      </c>
      <c r="Q10" t="n">
        <v>203.61</v>
      </c>
      <c r="R10" t="n">
        <v>23.71</v>
      </c>
      <c r="S10" t="n">
        <v>13.05</v>
      </c>
      <c r="T10" t="n">
        <v>4978.02</v>
      </c>
      <c r="U10" t="n">
        <v>0.55</v>
      </c>
      <c r="V10" t="n">
        <v>0.86</v>
      </c>
      <c r="W10" t="n">
        <v>0.08</v>
      </c>
      <c r="X10" t="n">
        <v>0.31</v>
      </c>
      <c r="Y10" t="n">
        <v>1</v>
      </c>
      <c r="Z10" t="n">
        <v>10</v>
      </c>
      <c r="AA10" t="n">
        <v>98.90225976090765</v>
      </c>
      <c r="AB10" t="n">
        <v>135.3224350645744</v>
      </c>
      <c r="AC10" t="n">
        <v>122.4074517882781</v>
      </c>
      <c r="AD10" t="n">
        <v>98902.25976090765</v>
      </c>
      <c r="AE10" t="n">
        <v>135322.4350645744</v>
      </c>
      <c r="AF10" t="n">
        <v>4.262393095268711e-06</v>
      </c>
      <c r="AG10" t="n">
        <v>10</v>
      </c>
      <c r="AH10" t="n">
        <v>122407.4517882781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13.2096</v>
      </c>
      <c r="E11" t="n">
        <v>7.57</v>
      </c>
      <c r="F11" t="n">
        <v>4.32</v>
      </c>
      <c r="G11" t="n">
        <v>17.3</v>
      </c>
      <c r="H11" t="n">
        <v>0.27</v>
      </c>
      <c r="I11" t="n">
        <v>15</v>
      </c>
      <c r="J11" t="n">
        <v>217.04</v>
      </c>
      <c r="K11" t="n">
        <v>56.13</v>
      </c>
      <c r="L11" t="n">
        <v>3.25</v>
      </c>
      <c r="M11" t="n">
        <v>13</v>
      </c>
      <c r="N11" t="n">
        <v>47.66</v>
      </c>
      <c r="O11" t="n">
        <v>27002.55</v>
      </c>
      <c r="P11" t="n">
        <v>61.85</v>
      </c>
      <c r="Q11" t="n">
        <v>203.59</v>
      </c>
      <c r="R11" t="n">
        <v>22.89</v>
      </c>
      <c r="S11" t="n">
        <v>13.05</v>
      </c>
      <c r="T11" t="n">
        <v>4574.06</v>
      </c>
      <c r="U11" t="n">
        <v>0.57</v>
      </c>
      <c r="V11" t="n">
        <v>0.86</v>
      </c>
      <c r="W11" t="n">
        <v>0.08</v>
      </c>
      <c r="X11" t="n">
        <v>0.28</v>
      </c>
      <c r="Y11" t="n">
        <v>1</v>
      </c>
      <c r="Z11" t="n">
        <v>10</v>
      </c>
      <c r="AA11" t="n">
        <v>98.40258822060132</v>
      </c>
      <c r="AB11" t="n">
        <v>134.6387624191751</v>
      </c>
      <c r="AC11" t="n">
        <v>121.7890279006148</v>
      </c>
      <c r="AD11" t="n">
        <v>98402.58822060132</v>
      </c>
      <c r="AE11" t="n">
        <v>134638.7624191751</v>
      </c>
      <c r="AF11" t="n">
        <v>4.301961921994909e-06</v>
      </c>
      <c r="AG11" t="n">
        <v>10</v>
      </c>
      <c r="AH11" t="n">
        <v>121789.0279006148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13.3205</v>
      </c>
      <c r="E12" t="n">
        <v>7.51</v>
      </c>
      <c r="F12" t="n">
        <v>4.3</v>
      </c>
      <c r="G12" t="n">
        <v>18.44</v>
      </c>
      <c r="H12" t="n">
        <v>0.29</v>
      </c>
      <c r="I12" t="n">
        <v>14</v>
      </c>
      <c r="J12" t="n">
        <v>217.45</v>
      </c>
      <c r="K12" t="n">
        <v>56.13</v>
      </c>
      <c r="L12" t="n">
        <v>3.5</v>
      </c>
      <c r="M12" t="n">
        <v>12</v>
      </c>
      <c r="N12" t="n">
        <v>47.82</v>
      </c>
      <c r="O12" t="n">
        <v>27053.07</v>
      </c>
      <c r="P12" t="n">
        <v>61.38</v>
      </c>
      <c r="Q12" t="n">
        <v>203.56</v>
      </c>
      <c r="R12" t="n">
        <v>22.25</v>
      </c>
      <c r="S12" t="n">
        <v>13.05</v>
      </c>
      <c r="T12" t="n">
        <v>4261.55</v>
      </c>
      <c r="U12" t="n">
        <v>0.59</v>
      </c>
      <c r="V12" t="n">
        <v>0.87</v>
      </c>
      <c r="W12" t="n">
        <v>0.08</v>
      </c>
      <c r="X12" t="n">
        <v>0.26</v>
      </c>
      <c r="Y12" t="n">
        <v>1</v>
      </c>
      <c r="Z12" t="n">
        <v>10</v>
      </c>
      <c r="AA12" t="n">
        <v>97.96453657831566</v>
      </c>
      <c r="AB12" t="n">
        <v>134.0394008367256</v>
      </c>
      <c r="AC12" t="n">
        <v>121.2468685463849</v>
      </c>
      <c r="AD12" t="n">
        <v>97964.53657831566</v>
      </c>
      <c r="AE12" t="n">
        <v>134039.4008367256</v>
      </c>
      <c r="AF12" t="n">
        <v>4.338078653549932e-06</v>
      </c>
      <c r="AG12" t="n">
        <v>10</v>
      </c>
      <c r="AH12" t="n">
        <v>121246.8685463849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13.4308</v>
      </c>
      <c r="E13" t="n">
        <v>7.45</v>
      </c>
      <c r="F13" t="n">
        <v>4.28</v>
      </c>
      <c r="G13" t="n">
        <v>19.77</v>
      </c>
      <c r="H13" t="n">
        <v>0.31</v>
      </c>
      <c r="I13" t="n">
        <v>13</v>
      </c>
      <c r="J13" t="n">
        <v>217.86</v>
      </c>
      <c r="K13" t="n">
        <v>56.13</v>
      </c>
      <c r="L13" t="n">
        <v>3.75</v>
      </c>
      <c r="M13" t="n">
        <v>11</v>
      </c>
      <c r="N13" t="n">
        <v>47.98</v>
      </c>
      <c r="O13" t="n">
        <v>27103.65</v>
      </c>
      <c r="P13" t="n">
        <v>60.87</v>
      </c>
      <c r="Q13" t="n">
        <v>203.57</v>
      </c>
      <c r="R13" t="n">
        <v>21.61</v>
      </c>
      <c r="S13" t="n">
        <v>13.05</v>
      </c>
      <c r="T13" t="n">
        <v>3946.72</v>
      </c>
      <c r="U13" t="n">
        <v>0.6</v>
      </c>
      <c r="V13" t="n">
        <v>0.87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97.51872804984529</v>
      </c>
      <c r="AB13" t="n">
        <v>133.4294259403885</v>
      </c>
      <c r="AC13" t="n">
        <v>120.6951087980489</v>
      </c>
      <c r="AD13" t="n">
        <v>97518.72804984529</v>
      </c>
      <c r="AE13" t="n">
        <v>133429.4259403885</v>
      </c>
      <c r="AF13" t="n">
        <v>4.373999983491493e-06</v>
      </c>
      <c r="AG13" t="n">
        <v>10</v>
      </c>
      <c r="AH13" t="n">
        <v>120695.1087980489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13.5547</v>
      </c>
      <c r="E14" t="n">
        <v>7.38</v>
      </c>
      <c r="F14" t="n">
        <v>4.26</v>
      </c>
      <c r="G14" t="n">
        <v>21.29</v>
      </c>
      <c r="H14" t="n">
        <v>0.33</v>
      </c>
      <c r="I14" t="n">
        <v>12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60.41</v>
      </c>
      <c r="Q14" t="n">
        <v>203.56</v>
      </c>
      <c r="R14" t="n">
        <v>20.75</v>
      </c>
      <c r="S14" t="n">
        <v>13.05</v>
      </c>
      <c r="T14" t="n">
        <v>3521.49</v>
      </c>
      <c r="U14" t="n">
        <v>0.63</v>
      </c>
      <c r="V14" t="n">
        <v>0.88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97.07338427626941</v>
      </c>
      <c r="AB14" t="n">
        <v>132.8200869422016</v>
      </c>
      <c r="AC14" t="n">
        <v>120.1439242586361</v>
      </c>
      <c r="AD14" t="n">
        <v>97073.38427626941</v>
      </c>
      <c r="AE14" t="n">
        <v>132820.0869422017</v>
      </c>
      <c r="AF14" t="n">
        <v>4.414350416671541e-06</v>
      </c>
      <c r="AG14" t="n">
        <v>10</v>
      </c>
      <c r="AH14" t="n">
        <v>120143.9242586361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13.5384</v>
      </c>
      <c r="E15" t="n">
        <v>7.39</v>
      </c>
      <c r="F15" t="n">
        <v>4.27</v>
      </c>
      <c r="G15" t="n">
        <v>21.33</v>
      </c>
      <c r="H15" t="n">
        <v>0.35</v>
      </c>
      <c r="I15" t="n">
        <v>12</v>
      </c>
      <c r="J15" t="n">
        <v>218.68</v>
      </c>
      <c r="K15" t="n">
        <v>56.13</v>
      </c>
      <c r="L15" t="n">
        <v>4.25</v>
      </c>
      <c r="M15" t="n">
        <v>10</v>
      </c>
      <c r="N15" t="n">
        <v>48.31</v>
      </c>
      <c r="O15" t="n">
        <v>27204.98</v>
      </c>
      <c r="P15" t="n">
        <v>60.36</v>
      </c>
      <c r="Q15" t="n">
        <v>203.57</v>
      </c>
      <c r="R15" t="n">
        <v>21.06</v>
      </c>
      <c r="S15" t="n">
        <v>13.05</v>
      </c>
      <c r="T15" t="n">
        <v>3677.37</v>
      </c>
      <c r="U15" t="n">
        <v>0.62</v>
      </c>
      <c r="V15" t="n">
        <v>0.88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97.09145146821646</v>
      </c>
      <c r="AB15" t="n">
        <v>132.8448072712918</v>
      </c>
      <c r="AC15" t="n">
        <v>120.1662853142132</v>
      </c>
      <c r="AD15" t="n">
        <v>97091.45146821646</v>
      </c>
      <c r="AE15" t="n">
        <v>132844.8072712919</v>
      </c>
      <c r="AF15" t="n">
        <v>4.409042006172472e-06</v>
      </c>
      <c r="AG15" t="n">
        <v>10</v>
      </c>
      <c r="AH15" t="n">
        <v>120166.2853142132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13.6685</v>
      </c>
      <c r="E16" t="n">
        <v>7.32</v>
      </c>
      <c r="F16" t="n">
        <v>4.24</v>
      </c>
      <c r="G16" t="n">
        <v>23.12</v>
      </c>
      <c r="H16" t="n">
        <v>0.36</v>
      </c>
      <c r="I16" t="n">
        <v>11</v>
      </c>
      <c r="J16" t="n">
        <v>219.09</v>
      </c>
      <c r="K16" t="n">
        <v>56.13</v>
      </c>
      <c r="L16" t="n">
        <v>4.5</v>
      </c>
      <c r="M16" t="n">
        <v>9</v>
      </c>
      <c r="N16" t="n">
        <v>48.47</v>
      </c>
      <c r="O16" t="n">
        <v>27255.72</v>
      </c>
      <c r="P16" t="n">
        <v>59.83</v>
      </c>
      <c r="Q16" t="n">
        <v>203.58</v>
      </c>
      <c r="R16" t="n">
        <v>20.21</v>
      </c>
      <c r="S16" t="n">
        <v>13.05</v>
      </c>
      <c r="T16" t="n">
        <v>3256.89</v>
      </c>
      <c r="U16" t="n">
        <v>0.65</v>
      </c>
      <c r="V16" t="n">
        <v>0.88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96.60779381222677</v>
      </c>
      <c r="AB16" t="n">
        <v>132.1830455288973</v>
      </c>
      <c r="AC16" t="n">
        <v>119.567681183724</v>
      </c>
      <c r="AD16" t="n">
        <v>96607.79381222678</v>
      </c>
      <c r="AE16" t="n">
        <v>132183.0455288973</v>
      </c>
      <c r="AF16" t="n">
        <v>4.451411589358302e-06</v>
      </c>
      <c r="AG16" t="n">
        <v>10</v>
      </c>
      <c r="AH16" t="n">
        <v>119567.6811837241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13.8137</v>
      </c>
      <c r="E17" t="n">
        <v>7.24</v>
      </c>
      <c r="F17" t="n">
        <v>4.2</v>
      </c>
      <c r="G17" t="n">
        <v>25.23</v>
      </c>
      <c r="H17" t="n">
        <v>0.38</v>
      </c>
      <c r="I17" t="n">
        <v>10</v>
      </c>
      <c r="J17" t="n">
        <v>219.51</v>
      </c>
      <c r="K17" t="n">
        <v>56.13</v>
      </c>
      <c r="L17" t="n">
        <v>4.75</v>
      </c>
      <c r="M17" t="n">
        <v>8</v>
      </c>
      <c r="N17" t="n">
        <v>48.63</v>
      </c>
      <c r="O17" t="n">
        <v>27306.53</v>
      </c>
      <c r="P17" t="n">
        <v>59.25</v>
      </c>
      <c r="Q17" t="n">
        <v>203.59</v>
      </c>
      <c r="R17" t="n">
        <v>18.91</v>
      </c>
      <c r="S17" t="n">
        <v>13.05</v>
      </c>
      <c r="T17" t="n">
        <v>2608.51</v>
      </c>
      <c r="U17" t="n">
        <v>0.6899999999999999</v>
      </c>
      <c r="V17" t="n">
        <v>0.89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96.07950767311222</v>
      </c>
      <c r="AB17" t="n">
        <v>131.4602211270215</v>
      </c>
      <c r="AC17" t="n">
        <v>118.9138421282727</v>
      </c>
      <c r="AD17" t="n">
        <v>96079.50767311222</v>
      </c>
      <c r="AE17" t="n">
        <v>131460.2211270215</v>
      </c>
      <c r="AF17" t="n">
        <v>4.498698779816276e-06</v>
      </c>
      <c r="AG17" t="n">
        <v>10</v>
      </c>
      <c r="AH17" t="n">
        <v>118913.8421282727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13.8259</v>
      </c>
      <c r="E18" t="n">
        <v>7.23</v>
      </c>
      <c r="F18" t="n">
        <v>4.2</v>
      </c>
      <c r="G18" t="n">
        <v>25.19</v>
      </c>
      <c r="H18" t="n">
        <v>0.4</v>
      </c>
      <c r="I18" t="n">
        <v>10</v>
      </c>
      <c r="J18" t="n">
        <v>219.92</v>
      </c>
      <c r="K18" t="n">
        <v>56.13</v>
      </c>
      <c r="L18" t="n">
        <v>5</v>
      </c>
      <c r="M18" t="n">
        <v>8</v>
      </c>
      <c r="N18" t="n">
        <v>48.79</v>
      </c>
      <c r="O18" t="n">
        <v>27357.39</v>
      </c>
      <c r="P18" t="n">
        <v>58.93</v>
      </c>
      <c r="Q18" t="n">
        <v>203.59</v>
      </c>
      <c r="R18" t="n">
        <v>18.95</v>
      </c>
      <c r="S18" t="n">
        <v>13.05</v>
      </c>
      <c r="T18" t="n">
        <v>2629.4</v>
      </c>
      <c r="U18" t="n">
        <v>0.6899999999999999</v>
      </c>
      <c r="V18" t="n">
        <v>0.89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95.93080376125343</v>
      </c>
      <c r="AB18" t="n">
        <v>131.2567578744628</v>
      </c>
      <c r="AC18" t="n">
        <v>118.7297971229756</v>
      </c>
      <c r="AD18" t="n">
        <v>95930.80376125342</v>
      </c>
      <c r="AE18" t="n">
        <v>131256.7578744628</v>
      </c>
      <c r="AF18" t="n">
        <v>4.502671945956685e-06</v>
      </c>
      <c r="AG18" t="n">
        <v>10</v>
      </c>
      <c r="AH18" t="n">
        <v>118729.7971229756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13.8937</v>
      </c>
      <c r="E19" t="n">
        <v>7.2</v>
      </c>
      <c r="F19" t="n">
        <v>4.2</v>
      </c>
      <c r="G19" t="n">
        <v>28.03</v>
      </c>
      <c r="H19" t="n">
        <v>0.42</v>
      </c>
      <c r="I19" t="n">
        <v>9</v>
      </c>
      <c r="J19" t="n">
        <v>220.33</v>
      </c>
      <c r="K19" t="n">
        <v>56.13</v>
      </c>
      <c r="L19" t="n">
        <v>5.25</v>
      </c>
      <c r="M19" t="n">
        <v>7</v>
      </c>
      <c r="N19" t="n">
        <v>48.95</v>
      </c>
      <c r="O19" t="n">
        <v>27408.3</v>
      </c>
      <c r="P19" t="n">
        <v>58.68</v>
      </c>
      <c r="Q19" t="n">
        <v>203.56</v>
      </c>
      <c r="R19" t="n">
        <v>19.14</v>
      </c>
      <c r="S19" t="n">
        <v>13.05</v>
      </c>
      <c r="T19" t="n">
        <v>2727.7</v>
      </c>
      <c r="U19" t="n">
        <v>0.68</v>
      </c>
      <c r="V19" t="n">
        <v>0.89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95.70779494992624</v>
      </c>
      <c r="AB19" t="n">
        <v>130.9516273803507</v>
      </c>
      <c r="AC19" t="n">
        <v>118.4537878549682</v>
      </c>
      <c r="AD19" t="n">
        <v>95707.79494992623</v>
      </c>
      <c r="AE19" t="n">
        <v>130951.6273803507</v>
      </c>
      <c r="AF19" t="n">
        <v>4.52475232827797e-06</v>
      </c>
      <c r="AG19" t="n">
        <v>10</v>
      </c>
      <c r="AH19" t="n">
        <v>118453.7878549682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13.8841</v>
      </c>
      <c r="E20" t="n">
        <v>7.2</v>
      </c>
      <c r="F20" t="n">
        <v>4.21</v>
      </c>
      <c r="G20" t="n">
        <v>28.06</v>
      </c>
      <c r="H20" t="n">
        <v>0.44</v>
      </c>
      <c r="I20" t="n">
        <v>9</v>
      </c>
      <c r="J20" t="n">
        <v>220.74</v>
      </c>
      <c r="K20" t="n">
        <v>56.13</v>
      </c>
      <c r="L20" t="n">
        <v>5.5</v>
      </c>
      <c r="M20" t="n">
        <v>7</v>
      </c>
      <c r="N20" t="n">
        <v>49.12</v>
      </c>
      <c r="O20" t="n">
        <v>27459.27</v>
      </c>
      <c r="P20" t="n">
        <v>58.83</v>
      </c>
      <c r="Q20" t="n">
        <v>203.56</v>
      </c>
      <c r="R20" t="n">
        <v>19.39</v>
      </c>
      <c r="S20" t="n">
        <v>13.05</v>
      </c>
      <c r="T20" t="n">
        <v>2852.69</v>
      </c>
      <c r="U20" t="n">
        <v>0.67</v>
      </c>
      <c r="V20" t="n">
        <v>0.89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95.78993822908804</v>
      </c>
      <c r="AB20" t="n">
        <v>131.0640194388055</v>
      </c>
      <c r="AC20" t="n">
        <v>118.5554533731073</v>
      </c>
      <c r="AD20" t="n">
        <v>95789.93822908803</v>
      </c>
      <c r="AE20" t="n">
        <v>131064.0194388055</v>
      </c>
      <c r="AF20" t="n">
        <v>4.521625902462567e-06</v>
      </c>
      <c r="AG20" t="n">
        <v>10</v>
      </c>
      <c r="AH20" t="n">
        <v>118555.4533731073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13.8894</v>
      </c>
      <c r="E21" t="n">
        <v>7.2</v>
      </c>
      <c r="F21" t="n">
        <v>4.21</v>
      </c>
      <c r="G21" t="n">
        <v>28.05</v>
      </c>
      <c r="H21" t="n">
        <v>0.46</v>
      </c>
      <c r="I21" t="n">
        <v>9</v>
      </c>
      <c r="J21" t="n">
        <v>221.16</v>
      </c>
      <c r="K21" t="n">
        <v>56.13</v>
      </c>
      <c r="L21" t="n">
        <v>5.75</v>
      </c>
      <c r="M21" t="n">
        <v>7</v>
      </c>
      <c r="N21" t="n">
        <v>49.28</v>
      </c>
      <c r="O21" t="n">
        <v>27510.3</v>
      </c>
      <c r="P21" t="n">
        <v>58.57</v>
      </c>
      <c r="Q21" t="n">
        <v>203.56</v>
      </c>
      <c r="R21" t="n">
        <v>19.33</v>
      </c>
      <c r="S21" t="n">
        <v>13.05</v>
      </c>
      <c r="T21" t="n">
        <v>2827</v>
      </c>
      <c r="U21" t="n">
        <v>0.67</v>
      </c>
      <c r="V21" t="n">
        <v>0.89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95.67834101399325</v>
      </c>
      <c r="AB21" t="n">
        <v>130.9113272057913</v>
      </c>
      <c r="AC21" t="n">
        <v>118.417333872507</v>
      </c>
      <c r="AD21" t="n">
        <v>95678.34101399325</v>
      </c>
      <c r="AE21" t="n">
        <v>130911.3272057913</v>
      </c>
      <c r="AF21" t="n">
        <v>4.523351950048154e-06</v>
      </c>
      <c r="AG21" t="n">
        <v>10</v>
      </c>
      <c r="AH21" t="n">
        <v>118417.333872507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14.022</v>
      </c>
      <c r="E22" t="n">
        <v>7.13</v>
      </c>
      <c r="F22" t="n">
        <v>4.18</v>
      </c>
      <c r="G22" t="n">
        <v>31.36</v>
      </c>
      <c r="H22" t="n">
        <v>0.48</v>
      </c>
      <c r="I22" t="n">
        <v>8</v>
      </c>
      <c r="J22" t="n">
        <v>221.57</v>
      </c>
      <c r="K22" t="n">
        <v>56.13</v>
      </c>
      <c r="L22" t="n">
        <v>6</v>
      </c>
      <c r="M22" t="n">
        <v>6</v>
      </c>
      <c r="N22" t="n">
        <v>49.45</v>
      </c>
      <c r="O22" t="n">
        <v>27561.39</v>
      </c>
      <c r="P22" t="n">
        <v>57.99</v>
      </c>
      <c r="Q22" t="n">
        <v>203.56</v>
      </c>
      <c r="R22" t="n">
        <v>18.42</v>
      </c>
      <c r="S22" t="n">
        <v>13.05</v>
      </c>
      <c r="T22" t="n">
        <v>2372.86</v>
      </c>
      <c r="U22" t="n">
        <v>0.71</v>
      </c>
      <c r="V22" t="n">
        <v>0.89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95.1960575552343</v>
      </c>
      <c r="AB22" t="n">
        <v>130.2514457006731</v>
      </c>
      <c r="AC22" t="n">
        <v>117.8204305320876</v>
      </c>
      <c r="AD22" t="n">
        <v>95196.05755523431</v>
      </c>
      <c r="AE22" t="n">
        <v>130251.4457006731</v>
      </c>
      <c r="AF22" t="n">
        <v>4.566535706623412e-06</v>
      </c>
      <c r="AG22" t="n">
        <v>10</v>
      </c>
      <c r="AH22" t="n">
        <v>117820.4305320876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14.016</v>
      </c>
      <c r="E23" t="n">
        <v>7.13</v>
      </c>
      <c r="F23" t="n">
        <v>4.18</v>
      </c>
      <c r="G23" t="n">
        <v>31.38</v>
      </c>
      <c r="H23" t="n">
        <v>0.5</v>
      </c>
      <c r="I23" t="n">
        <v>8</v>
      </c>
      <c r="J23" t="n">
        <v>221.99</v>
      </c>
      <c r="K23" t="n">
        <v>56.13</v>
      </c>
      <c r="L23" t="n">
        <v>6.25</v>
      </c>
      <c r="M23" t="n">
        <v>6</v>
      </c>
      <c r="N23" t="n">
        <v>49.61</v>
      </c>
      <c r="O23" t="n">
        <v>27612.53</v>
      </c>
      <c r="P23" t="n">
        <v>57.99</v>
      </c>
      <c r="Q23" t="n">
        <v>203.56</v>
      </c>
      <c r="R23" t="n">
        <v>18.52</v>
      </c>
      <c r="S23" t="n">
        <v>13.05</v>
      </c>
      <c r="T23" t="n">
        <v>2422.89</v>
      </c>
      <c r="U23" t="n">
        <v>0.7</v>
      </c>
      <c r="V23" t="n">
        <v>0.89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95.20671612046083</v>
      </c>
      <c r="AB23" t="n">
        <v>130.2660292198387</v>
      </c>
      <c r="AC23" t="n">
        <v>117.8336222206521</v>
      </c>
      <c r="AD23" t="n">
        <v>95206.71612046083</v>
      </c>
      <c r="AE23" t="n">
        <v>130266.0292198387</v>
      </c>
      <c r="AF23" t="n">
        <v>4.564581690488784e-06</v>
      </c>
      <c r="AG23" t="n">
        <v>10</v>
      </c>
      <c r="AH23" t="n">
        <v>117833.6222206521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14.0187</v>
      </c>
      <c r="E24" t="n">
        <v>7.13</v>
      </c>
      <c r="F24" t="n">
        <v>4.18</v>
      </c>
      <c r="G24" t="n">
        <v>31.37</v>
      </c>
      <c r="H24" t="n">
        <v>0.52</v>
      </c>
      <c r="I24" t="n">
        <v>8</v>
      </c>
      <c r="J24" t="n">
        <v>222.4</v>
      </c>
      <c r="K24" t="n">
        <v>56.13</v>
      </c>
      <c r="L24" t="n">
        <v>6.5</v>
      </c>
      <c r="M24" t="n">
        <v>6</v>
      </c>
      <c r="N24" t="n">
        <v>49.78</v>
      </c>
      <c r="O24" t="n">
        <v>27663.85</v>
      </c>
      <c r="P24" t="n">
        <v>57.71</v>
      </c>
      <c r="Q24" t="n">
        <v>203.56</v>
      </c>
      <c r="R24" t="n">
        <v>18.48</v>
      </c>
      <c r="S24" t="n">
        <v>13.05</v>
      </c>
      <c r="T24" t="n">
        <v>2404.25</v>
      </c>
      <c r="U24" t="n">
        <v>0.71</v>
      </c>
      <c r="V24" t="n">
        <v>0.89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95.0932246498201</v>
      </c>
      <c r="AB24" t="n">
        <v>130.1107451828178</v>
      </c>
      <c r="AC24" t="n">
        <v>117.693158274182</v>
      </c>
      <c r="AD24" t="n">
        <v>95093.2246498201</v>
      </c>
      <c r="AE24" t="n">
        <v>130110.7451828178</v>
      </c>
      <c r="AF24" t="n">
        <v>4.565460997749367e-06</v>
      </c>
      <c r="AG24" t="n">
        <v>10</v>
      </c>
      <c r="AH24" t="n">
        <v>117693.158274182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14.022</v>
      </c>
      <c r="E25" t="n">
        <v>7.13</v>
      </c>
      <c r="F25" t="n">
        <v>4.18</v>
      </c>
      <c r="G25" t="n">
        <v>31.36</v>
      </c>
      <c r="H25" t="n">
        <v>0.54</v>
      </c>
      <c r="I25" t="n">
        <v>8</v>
      </c>
      <c r="J25" t="n">
        <v>222.82</v>
      </c>
      <c r="K25" t="n">
        <v>56.13</v>
      </c>
      <c r="L25" t="n">
        <v>6.75</v>
      </c>
      <c r="M25" t="n">
        <v>6</v>
      </c>
      <c r="N25" t="n">
        <v>49.94</v>
      </c>
      <c r="O25" t="n">
        <v>27715.11</v>
      </c>
      <c r="P25" t="n">
        <v>57.42</v>
      </c>
      <c r="Q25" t="n">
        <v>203.56</v>
      </c>
      <c r="R25" t="n">
        <v>18.35</v>
      </c>
      <c r="S25" t="n">
        <v>13.05</v>
      </c>
      <c r="T25" t="n">
        <v>2341.4</v>
      </c>
      <c r="U25" t="n">
        <v>0.71</v>
      </c>
      <c r="V25" t="n">
        <v>0.89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94.97483972730916</v>
      </c>
      <c r="AB25" t="n">
        <v>129.9487657090642</v>
      </c>
      <c r="AC25" t="n">
        <v>117.5466378940638</v>
      </c>
      <c r="AD25" t="n">
        <v>94974.83972730915</v>
      </c>
      <c r="AE25" t="n">
        <v>129948.7657090642</v>
      </c>
      <c r="AF25" t="n">
        <v>4.566535706623412e-06</v>
      </c>
      <c r="AG25" t="n">
        <v>10</v>
      </c>
      <c r="AH25" t="n">
        <v>117546.6378940638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14.2068</v>
      </c>
      <c r="E26" t="n">
        <v>7.04</v>
      </c>
      <c r="F26" t="n">
        <v>4.13</v>
      </c>
      <c r="G26" t="n">
        <v>35.4</v>
      </c>
      <c r="H26" t="n">
        <v>0.5600000000000001</v>
      </c>
      <c r="I26" t="n">
        <v>7</v>
      </c>
      <c r="J26" t="n">
        <v>223.23</v>
      </c>
      <c r="K26" t="n">
        <v>56.13</v>
      </c>
      <c r="L26" t="n">
        <v>7</v>
      </c>
      <c r="M26" t="n">
        <v>5</v>
      </c>
      <c r="N26" t="n">
        <v>50.11</v>
      </c>
      <c r="O26" t="n">
        <v>27766.43</v>
      </c>
      <c r="P26" t="n">
        <v>56.54</v>
      </c>
      <c r="Q26" t="n">
        <v>203.56</v>
      </c>
      <c r="R26" t="n">
        <v>16.67</v>
      </c>
      <c r="S26" t="n">
        <v>13.05</v>
      </c>
      <c r="T26" t="n">
        <v>1504.53</v>
      </c>
      <c r="U26" t="n">
        <v>0.78</v>
      </c>
      <c r="V26" t="n">
        <v>0.9</v>
      </c>
      <c r="W26" t="n">
        <v>0.07000000000000001</v>
      </c>
      <c r="X26" t="n">
        <v>0.09</v>
      </c>
      <c r="Y26" t="n">
        <v>1</v>
      </c>
      <c r="Z26" t="n">
        <v>10</v>
      </c>
      <c r="AA26" t="n">
        <v>94.28851064967658</v>
      </c>
      <c r="AB26" t="n">
        <v>129.0096999863459</v>
      </c>
      <c r="AC26" t="n">
        <v>116.6971952859343</v>
      </c>
      <c r="AD26" t="n">
        <v>94288.51064967658</v>
      </c>
      <c r="AE26" t="n">
        <v>129009.6999863459</v>
      </c>
      <c r="AF26" t="n">
        <v>4.626719403569925e-06</v>
      </c>
      <c r="AG26" t="n">
        <v>10</v>
      </c>
      <c r="AH26" t="n">
        <v>116697.1952859343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14.1654</v>
      </c>
      <c r="E27" t="n">
        <v>7.06</v>
      </c>
      <c r="F27" t="n">
        <v>4.15</v>
      </c>
      <c r="G27" t="n">
        <v>35.58</v>
      </c>
      <c r="H27" t="n">
        <v>0.58</v>
      </c>
      <c r="I27" t="n">
        <v>7</v>
      </c>
      <c r="J27" t="n">
        <v>223.65</v>
      </c>
      <c r="K27" t="n">
        <v>56.13</v>
      </c>
      <c r="L27" t="n">
        <v>7.25</v>
      </c>
      <c r="M27" t="n">
        <v>5</v>
      </c>
      <c r="N27" t="n">
        <v>50.27</v>
      </c>
      <c r="O27" t="n">
        <v>27817.81</v>
      </c>
      <c r="P27" t="n">
        <v>56.8</v>
      </c>
      <c r="Q27" t="n">
        <v>203.58</v>
      </c>
      <c r="R27" t="n">
        <v>17.53</v>
      </c>
      <c r="S27" t="n">
        <v>13.05</v>
      </c>
      <c r="T27" t="n">
        <v>1934.24</v>
      </c>
      <c r="U27" t="n">
        <v>0.74</v>
      </c>
      <c r="V27" t="n">
        <v>0.9</v>
      </c>
      <c r="W27" t="n">
        <v>0.06</v>
      </c>
      <c r="X27" t="n">
        <v>0.11</v>
      </c>
      <c r="Y27" t="n">
        <v>1</v>
      </c>
      <c r="Z27" t="n">
        <v>10</v>
      </c>
      <c r="AA27" t="n">
        <v>94.46984259425064</v>
      </c>
      <c r="AB27" t="n">
        <v>129.2578063527127</v>
      </c>
      <c r="AC27" t="n">
        <v>116.9216227289147</v>
      </c>
      <c r="AD27" t="n">
        <v>94469.84259425063</v>
      </c>
      <c r="AE27" t="n">
        <v>129257.8063527127</v>
      </c>
      <c r="AF27" t="n">
        <v>4.613236692240998e-06</v>
      </c>
      <c r="AG27" t="n">
        <v>10</v>
      </c>
      <c r="AH27" t="n">
        <v>116921.6227289147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14.1321</v>
      </c>
      <c r="E28" t="n">
        <v>7.08</v>
      </c>
      <c r="F28" t="n">
        <v>4.17</v>
      </c>
      <c r="G28" t="n">
        <v>35.72</v>
      </c>
      <c r="H28" t="n">
        <v>0.59</v>
      </c>
      <c r="I28" t="n">
        <v>7</v>
      </c>
      <c r="J28" t="n">
        <v>224.07</v>
      </c>
      <c r="K28" t="n">
        <v>56.13</v>
      </c>
      <c r="L28" t="n">
        <v>7.5</v>
      </c>
      <c r="M28" t="n">
        <v>5</v>
      </c>
      <c r="N28" t="n">
        <v>50.44</v>
      </c>
      <c r="O28" t="n">
        <v>27869.24</v>
      </c>
      <c r="P28" t="n">
        <v>56.93</v>
      </c>
      <c r="Q28" t="n">
        <v>203.6</v>
      </c>
      <c r="R28" t="n">
        <v>18.02</v>
      </c>
      <c r="S28" t="n">
        <v>13.05</v>
      </c>
      <c r="T28" t="n">
        <v>2178.86</v>
      </c>
      <c r="U28" t="n">
        <v>0.72</v>
      </c>
      <c r="V28" t="n">
        <v>0.9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94.58821829848877</v>
      </c>
      <c r="AB28" t="n">
        <v>129.4197732136188</v>
      </c>
      <c r="AC28" t="n">
        <v>117.0681316999378</v>
      </c>
      <c r="AD28" t="n">
        <v>94588.21829848876</v>
      </c>
      <c r="AE28" t="n">
        <v>129419.7732136188</v>
      </c>
      <c r="AF28" t="n">
        <v>4.602391902693818e-06</v>
      </c>
      <c r="AG28" t="n">
        <v>10</v>
      </c>
      <c r="AH28" t="n">
        <v>117068.1316999378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14.1382</v>
      </c>
      <c r="E29" t="n">
        <v>7.07</v>
      </c>
      <c r="F29" t="n">
        <v>4.16</v>
      </c>
      <c r="G29" t="n">
        <v>35.7</v>
      </c>
      <c r="H29" t="n">
        <v>0.61</v>
      </c>
      <c r="I29" t="n">
        <v>7</v>
      </c>
      <c r="J29" t="n">
        <v>224.49</v>
      </c>
      <c r="K29" t="n">
        <v>56.13</v>
      </c>
      <c r="L29" t="n">
        <v>7.75</v>
      </c>
      <c r="M29" t="n">
        <v>5</v>
      </c>
      <c r="N29" t="n">
        <v>50.61</v>
      </c>
      <c r="O29" t="n">
        <v>27920.73</v>
      </c>
      <c r="P29" t="n">
        <v>56.53</v>
      </c>
      <c r="Q29" t="n">
        <v>203.56</v>
      </c>
      <c r="R29" t="n">
        <v>17.95</v>
      </c>
      <c r="S29" t="n">
        <v>13.05</v>
      </c>
      <c r="T29" t="n">
        <v>2143.91</v>
      </c>
      <c r="U29" t="n">
        <v>0.73</v>
      </c>
      <c r="V29" t="n">
        <v>0.9</v>
      </c>
      <c r="W29" t="n">
        <v>0.06</v>
      </c>
      <c r="X29" t="n">
        <v>0.12</v>
      </c>
      <c r="Y29" t="n">
        <v>1</v>
      </c>
      <c r="Z29" t="n">
        <v>10</v>
      </c>
      <c r="AA29" t="n">
        <v>94.41809690989598</v>
      </c>
      <c r="AB29" t="n">
        <v>129.1870056245203</v>
      </c>
      <c r="AC29" t="n">
        <v>116.8575791228515</v>
      </c>
      <c r="AD29" t="n">
        <v>94418.09690989598</v>
      </c>
      <c r="AE29" t="n">
        <v>129187.0056245203</v>
      </c>
      <c r="AF29" t="n">
        <v>4.604378485764022e-06</v>
      </c>
      <c r="AG29" t="n">
        <v>10</v>
      </c>
      <c r="AH29" t="n">
        <v>116857.5791228515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14.2716</v>
      </c>
      <c r="E30" t="n">
        <v>7.01</v>
      </c>
      <c r="F30" t="n">
        <v>4.14</v>
      </c>
      <c r="G30" t="n">
        <v>41.41</v>
      </c>
      <c r="H30" t="n">
        <v>0.63</v>
      </c>
      <c r="I30" t="n">
        <v>6</v>
      </c>
      <c r="J30" t="n">
        <v>224.9</v>
      </c>
      <c r="K30" t="n">
        <v>56.13</v>
      </c>
      <c r="L30" t="n">
        <v>8</v>
      </c>
      <c r="M30" t="n">
        <v>4</v>
      </c>
      <c r="N30" t="n">
        <v>50.78</v>
      </c>
      <c r="O30" t="n">
        <v>27972.28</v>
      </c>
      <c r="P30" t="n">
        <v>55.86</v>
      </c>
      <c r="Q30" t="n">
        <v>203.56</v>
      </c>
      <c r="R30" t="n">
        <v>17.15</v>
      </c>
      <c r="S30" t="n">
        <v>13.05</v>
      </c>
      <c r="T30" t="n">
        <v>1748.46</v>
      </c>
      <c r="U30" t="n">
        <v>0.76</v>
      </c>
      <c r="V30" t="n">
        <v>0.9</v>
      </c>
      <c r="W30" t="n">
        <v>0.06</v>
      </c>
      <c r="X30" t="n">
        <v>0.1</v>
      </c>
      <c r="Y30" t="n">
        <v>1</v>
      </c>
      <c r="Z30" t="n">
        <v>10</v>
      </c>
      <c r="AA30" t="n">
        <v>93.92591042751933</v>
      </c>
      <c r="AB30" t="n">
        <v>128.5135743655977</v>
      </c>
      <c r="AC30" t="n">
        <v>116.2484191981136</v>
      </c>
      <c r="AD30" t="n">
        <v>93925.91042751932</v>
      </c>
      <c r="AE30" t="n">
        <v>128513.5743655977</v>
      </c>
      <c r="AF30" t="n">
        <v>4.647822777823897e-06</v>
      </c>
      <c r="AG30" t="n">
        <v>10</v>
      </c>
      <c r="AH30" t="n">
        <v>116248.4191981136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14.2795</v>
      </c>
      <c r="E31" t="n">
        <v>7</v>
      </c>
      <c r="F31" t="n">
        <v>4.14</v>
      </c>
      <c r="G31" t="n">
        <v>41.37</v>
      </c>
      <c r="H31" t="n">
        <v>0.65</v>
      </c>
      <c r="I31" t="n">
        <v>6</v>
      </c>
      <c r="J31" t="n">
        <v>225.32</v>
      </c>
      <c r="K31" t="n">
        <v>56.13</v>
      </c>
      <c r="L31" t="n">
        <v>8.25</v>
      </c>
      <c r="M31" t="n">
        <v>4</v>
      </c>
      <c r="N31" t="n">
        <v>50.95</v>
      </c>
      <c r="O31" t="n">
        <v>28023.89</v>
      </c>
      <c r="P31" t="n">
        <v>55.73</v>
      </c>
      <c r="Q31" t="n">
        <v>203.59</v>
      </c>
      <c r="R31" t="n">
        <v>17.02</v>
      </c>
      <c r="S31" t="n">
        <v>13.05</v>
      </c>
      <c r="T31" t="n">
        <v>1684.63</v>
      </c>
      <c r="U31" t="n">
        <v>0.77</v>
      </c>
      <c r="V31" t="n">
        <v>0.9</v>
      </c>
      <c r="W31" t="n">
        <v>0.06</v>
      </c>
      <c r="X31" t="n">
        <v>0.1</v>
      </c>
      <c r="Y31" t="n">
        <v>1</v>
      </c>
      <c r="Z31" t="n">
        <v>10</v>
      </c>
      <c r="AA31" t="n">
        <v>93.86329493835568</v>
      </c>
      <c r="AB31" t="n">
        <v>128.4279010909237</v>
      </c>
      <c r="AC31" t="n">
        <v>116.1709224605312</v>
      </c>
      <c r="AD31" t="n">
        <v>93863.29493835568</v>
      </c>
      <c r="AE31" t="n">
        <v>128427.9010909237</v>
      </c>
      <c r="AF31" t="n">
        <v>4.650395565734489e-06</v>
      </c>
      <c r="AG31" t="n">
        <v>10</v>
      </c>
      <c r="AH31" t="n">
        <v>116170.9224605312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14.2721</v>
      </c>
      <c r="E32" t="n">
        <v>7.01</v>
      </c>
      <c r="F32" t="n">
        <v>4.14</v>
      </c>
      <c r="G32" t="n">
        <v>41.41</v>
      </c>
      <c r="H32" t="n">
        <v>0.67</v>
      </c>
      <c r="I32" t="n">
        <v>6</v>
      </c>
      <c r="J32" t="n">
        <v>225.74</v>
      </c>
      <c r="K32" t="n">
        <v>56.13</v>
      </c>
      <c r="L32" t="n">
        <v>8.5</v>
      </c>
      <c r="M32" t="n">
        <v>4</v>
      </c>
      <c r="N32" t="n">
        <v>51.11</v>
      </c>
      <c r="O32" t="n">
        <v>28075.56</v>
      </c>
      <c r="P32" t="n">
        <v>55.89</v>
      </c>
      <c r="Q32" t="n">
        <v>203.56</v>
      </c>
      <c r="R32" t="n">
        <v>17.15</v>
      </c>
      <c r="S32" t="n">
        <v>13.05</v>
      </c>
      <c r="T32" t="n">
        <v>1751.74</v>
      </c>
      <c r="U32" t="n">
        <v>0.76</v>
      </c>
      <c r="V32" t="n">
        <v>0.9</v>
      </c>
      <c r="W32" t="n">
        <v>0.06</v>
      </c>
      <c r="X32" t="n">
        <v>0.1</v>
      </c>
      <c r="Y32" t="n">
        <v>1</v>
      </c>
      <c r="Z32" t="n">
        <v>10</v>
      </c>
      <c r="AA32" t="n">
        <v>93.93652166387473</v>
      </c>
      <c r="AB32" t="n">
        <v>128.5280931273139</v>
      </c>
      <c r="AC32" t="n">
        <v>116.2615523095888</v>
      </c>
      <c r="AD32" t="n">
        <v>93936.52166387472</v>
      </c>
      <c r="AE32" t="n">
        <v>128528.0931273139</v>
      </c>
      <c r="AF32" t="n">
        <v>4.647985612501782e-06</v>
      </c>
      <c r="AG32" t="n">
        <v>10</v>
      </c>
      <c r="AH32" t="n">
        <v>116261.5523095888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14.2766</v>
      </c>
      <c r="E33" t="n">
        <v>7</v>
      </c>
      <c r="F33" t="n">
        <v>4.14</v>
      </c>
      <c r="G33" t="n">
        <v>41.38</v>
      </c>
      <c r="H33" t="n">
        <v>0.6899999999999999</v>
      </c>
      <c r="I33" t="n">
        <v>6</v>
      </c>
      <c r="J33" t="n">
        <v>226.16</v>
      </c>
      <c r="K33" t="n">
        <v>56.13</v>
      </c>
      <c r="L33" t="n">
        <v>8.75</v>
      </c>
      <c r="M33" t="n">
        <v>4</v>
      </c>
      <c r="N33" t="n">
        <v>51.28</v>
      </c>
      <c r="O33" t="n">
        <v>28127.29</v>
      </c>
      <c r="P33" t="n">
        <v>55.82</v>
      </c>
      <c r="Q33" t="n">
        <v>203.57</v>
      </c>
      <c r="R33" t="n">
        <v>17.05</v>
      </c>
      <c r="S33" t="n">
        <v>13.05</v>
      </c>
      <c r="T33" t="n">
        <v>1701.02</v>
      </c>
      <c r="U33" t="n">
        <v>0.77</v>
      </c>
      <c r="V33" t="n">
        <v>0.9</v>
      </c>
      <c r="W33" t="n">
        <v>0.06</v>
      </c>
      <c r="X33" t="n">
        <v>0.1</v>
      </c>
      <c r="Y33" t="n">
        <v>1</v>
      </c>
      <c r="Z33" t="n">
        <v>10</v>
      </c>
      <c r="AA33" t="n">
        <v>93.90238804481717</v>
      </c>
      <c r="AB33" t="n">
        <v>128.4813900038504</v>
      </c>
      <c r="AC33" t="n">
        <v>116.2193064666803</v>
      </c>
      <c r="AD33" t="n">
        <v>93902.38804481717</v>
      </c>
      <c r="AE33" t="n">
        <v>128481.3900038504</v>
      </c>
      <c r="AF33" t="n">
        <v>4.649451124602753e-06</v>
      </c>
      <c r="AG33" t="n">
        <v>10</v>
      </c>
      <c r="AH33" t="n">
        <v>116219.3064666803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14.2971</v>
      </c>
      <c r="E34" t="n">
        <v>6.99</v>
      </c>
      <c r="F34" t="n">
        <v>4.13</v>
      </c>
      <c r="G34" t="n">
        <v>41.28</v>
      </c>
      <c r="H34" t="n">
        <v>0.71</v>
      </c>
      <c r="I34" t="n">
        <v>6</v>
      </c>
      <c r="J34" t="n">
        <v>226.58</v>
      </c>
      <c r="K34" t="n">
        <v>56.13</v>
      </c>
      <c r="L34" t="n">
        <v>9</v>
      </c>
      <c r="M34" t="n">
        <v>4</v>
      </c>
      <c r="N34" t="n">
        <v>51.45</v>
      </c>
      <c r="O34" t="n">
        <v>28179.08</v>
      </c>
      <c r="P34" t="n">
        <v>55.47</v>
      </c>
      <c r="Q34" t="n">
        <v>203.56</v>
      </c>
      <c r="R34" t="n">
        <v>16.6</v>
      </c>
      <c r="S34" t="n">
        <v>13.05</v>
      </c>
      <c r="T34" t="n">
        <v>1475.11</v>
      </c>
      <c r="U34" t="n">
        <v>0.79</v>
      </c>
      <c r="V34" t="n">
        <v>0.91</v>
      </c>
      <c r="W34" t="n">
        <v>0.07000000000000001</v>
      </c>
      <c r="X34" t="n">
        <v>0.09</v>
      </c>
      <c r="Y34" t="n">
        <v>1</v>
      </c>
      <c r="Z34" t="n">
        <v>10</v>
      </c>
      <c r="AA34" t="n">
        <v>93.72970708414169</v>
      </c>
      <c r="AB34" t="n">
        <v>128.245120295308</v>
      </c>
      <c r="AC34" t="n">
        <v>116.0055860075146</v>
      </c>
      <c r="AD34" t="n">
        <v>93729.7070841417</v>
      </c>
      <c r="AE34" t="n">
        <v>128245.120295308</v>
      </c>
      <c r="AF34" t="n">
        <v>4.656127346396063e-06</v>
      </c>
      <c r="AG34" t="n">
        <v>10</v>
      </c>
      <c r="AH34" t="n">
        <v>116005.5860075146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14.3039</v>
      </c>
      <c r="E35" t="n">
        <v>6.99</v>
      </c>
      <c r="F35" t="n">
        <v>4.12</v>
      </c>
      <c r="G35" t="n">
        <v>41.25</v>
      </c>
      <c r="H35" t="n">
        <v>0.72</v>
      </c>
      <c r="I35" t="n">
        <v>6</v>
      </c>
      <c r="J35" t="n">
        <v>227</v>
      </c>
      <c r="K35" t="n">
        <v>56.13</v>
      </c>
      <c r="L35" t="n">
        <v>9.25</v>
      </c>
      <c r="M35" t="n">
        <v>4</v>
      </c>
      <c r="N35" t="n">
        <v>51.62</v>
      </c>
      <c r="O35" t="n">
        <v>28230.92</v>
      </c>
      <c r="P35" t="n">
        <v>55.02</v>
      </c>
      <c r="Q35" t="n">
        <v>203.57</v>
      </c>
      <c r="R35" t="n">
        <v>16.66</v>
      </c>
      <c r="S35" t="n">
        <v>13.05</v>
      </c>
      <c r="T35" t="n">
        <v>1506.5</v>
      </c>
      <c r="U35" t="n">
        <v>0.78</v>
      </c>
      <c r="V35" t="n">
        <v>0.91</v>
      </c>
      <c r="W35" t="n">
        <v>0.06</v>
      </c>
      <c r="X35" t="n">
        <v>0.08</v>
      </c>
      <c r="Y35" t="n">
        <v>1</v>
      </c>
      <c r="Z35" t="n">
        <v>10</v>
      </c>
      <c r="AA35" t="n">
        <v>93.5417531927784</v>
      </c>
      <c r="AB35" t="n">
        <v>127.9879534892044</v>
      </c>
      <c r="AC35" t="n">
        <v>115.7729628404495</v>
      </c>
      <c r="AD35" t="n">
        <v>93541.7531927784</v>
      </c>
      <c r="AE35" t="n">
        <v>127987.9534892044</v>
      </c>
      <c r="AF35" t="n">
        <v>4.658341898015306e-06</v>
      </c>
      <c r="AG35" t="n">
        <v>10</v>
      </c>
      <c r="AH35" t="n">
        <v>115772.9628404495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14.2456</v>
      </c>
      <c r="E36" t="n">
        <v>7.02</v>
      </c>
      <c r="F36" t="n">
        <v>4.15</v>
      </c>
      <c r="G36" t="n">
        <v>41.54</v>
      </c>
      <c r="H36" t="n">
        <v>0.74</v>
      </c>
      <c r="I36" t="n">
        <v>6</v>
      </c>
      <c r="J36" t="n">
        <v>227.42</v>
      </c>
      <c r="K36" t="n">
        <v>56.13</v>
      </c>
      <c r="L36" t="n">
        <v>9.5</v>
      </c>
      <c r="M36" t="n">
        <v>4</v>
      </c>
      <c r="N36" t="n">
        <v>51.8</v>
      </c>
      <c r="O36" t="n">
        <v>28282.83</v>
      </c>
      <c r="P36" t="n">
        <v>55.22</v>
      </c>
      <c r="Q36" t="n">
        <v>203.56</v>
      </c>
      <c r="R36" t="n">
        <v>17.63</v>
      </c>
      <c r="S36" t="n">
        <v>13.05</v>
      </c>
      <c r="T36" t="n">
        <v>1992.38</v>
      </c>
      <c r="U36" t="n">
        <v>0.74</v>
      </c>
      <c r="V36" t="n">
        <v>0.9</v>
      </c>
      <c r="W36" t="n">
        <v>0.06</v>
      </c>
      <c r="X36" t="n">
        <v>0.11</v>
      </c>
      <c r="Y36" t="n">
        <v>1</v>
      </c>
      <c r="Z36" t="n">
        <v>10</v>
      </c>
      <c r="AA36" t="n">
        <v>93.73018231689272</v>
      </c>
      <c r="AB36" t="n">
        <v>128.2457705297237</v>
      </c>
      <c r="AC36" t="n">
        <v>116.0061741844702</v>
      </c>
      <c r="AD36" t="n">
        <v>93730.18231689272</v>
      </c>
      <c r="AE36" t="n">
        <v>128245.7705297237</v>
      </c>
      <c r="AF36" t="n">
        <v>4.639355374573846e-06</v>
      </c>
      <c r="AG36" t="n">
        <v>10</v>
      </c>
      <c r="AH36" t="n">
        <v>116006.1741844702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14.4012</v>
      </c>
      <c r="E37" t="n">
        <v>6.94</v>
      </c>
      <c r="F37" t="n">
        <v>4.12</v>
      </c>
      <c r="G37" t="n">
        <v>49.44</v>
      </c>
      <c r="H37" t="n">
        <v>0.76</v>
      </c>
      <c r="I37" t="n">
        <v>5</v>
      </c>
      <c r="J37" t="n">
        <v>227.84</v>
      </c>
      <c r="K37" t="n">
        <v>56.13</v>
      </c>
      <c r="L37" t="n">
        <v>9.75</v>
      </c>
      <c r="M37" t="n">
        <v>3</v>
      </c>
      <c r="N37" t="n">
        <v>51.97</v>
      </c>
      <c r="O37" t="n">
        <v>28334.8</v>
      </c>
      <c r="P37" t="n">
        <v>54.31</v>
      </c>
      <c r="Q37" t="n">
        <v>203.56</v>
      </c>
      <c r="R37" t="n">
        <v>16.47</v>
      </c>
      <c r="S37" t="n">
        <v>13.05</v>
      </c>
      <c r="T37" t="n">
        <v>1415.51</v>
      </c>
      <c r="U37" t="n">
        <v>0.79</v>
      </c>
      <c r="V37" t="n">
        <v>0.91</v>
      </c>
      <c r="W37" t="n">
        <v>0.06</v>
      </c>
      <c r="X37" t="n">
        <v>0.08</v>
      </c>
      <c r="Y37" t="n">
        <v>1</v>
      </c>
      <c r="Z37" t="n">
        <v>10</v>
      </c>
      <c r="AA37" t="n">
        <v>93.11641072809542</v>
      </c>
      <c r="AB37" t="n">
        <v>127.4059811642402</v>
      </c>
      <c r="AC37" t="n">
        <v>115.2465331373764</v>
      </c>
      <c r="AD37" t="n">
        <v>93116.41072809542</v>
      </c>
      <c r="AE37" t="n">
        <v>127405.9811642402</v>
      </c>
      <c r="AF37" t="n">
        <v>4.690029526331841e-06</v>
      </c>
      <c r="AG37" t="n">
        <v>10</v>
      </c>
      <c r="AH37" t="n">
        <v>115246.5331373764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14.4052</v>
      </c>
      <c r="E38" t="n">
        <v>6.94</v>
      </c>
      <c r="F38" t="n">
        <v>4.12</v>
      </c>
      <c r="G38" t="n">
        <v>49.42</v>
      </c>
      <c r="H38" t="n">
        <v>0.78</v>
      </c>
      <c r="I38" t="n">
        <v>5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54.3</v>
      </c>
      <c r="Q38" t="n">
        <v>203.56</v>
      </c>
      <c r="R38" t="n">
        <v>16.45</v>
      </c>
      <c r="S38" t="n">
        <v>13.05</v>
      </c>
      <c r="T38" t="n">
        <v>1404.07</v>
      </c>
      <c r="U38" t="n">
        <v>0.79</v>
      </c>
      <c r="V38" t="n">
        <v>0.91</v>
      </c>
      <c r="W38" t="n">
        <v>0.06</v>
      </c>
      <c r="X38" t="n">
        <v>0.08</v>
      </c>
      <c r="Y38" t="n">
        <v>1</v>
      </c>
      <c r="Z38" t="n">
        <v>10</v>
      </c>
      <c r="AA38" t="n">
        <v>93.10629669761768</v>
      </c>
      <c r="AB38" t="n">
        <v>127.3921427015411</v>
      </c>
      <c r="AC38" t="n">
        <v>115.2340153981349</v>
      </c>
      <c r="AD38" t="n">
        <v>93106.29669761768</v>
      </c>
      <c r="AE38" t="n">
        <v>127392.1427015411</v>
      </c>
      <c r="AF38" t="n">
        <v>4.691332203754926e-06</v>
      </c>
      <c r="AG38" t="n">
        <v>10</v>
      </c>
      <c r="AH38" t="n">
        <v>115234.0153981349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14.3942</v>
      </c>
      <c r="E39" t="n">
        <v>6.95</v>
      </c>
      <c r="F39" t="n">
        <v>4.12</v>
      </c>
      <c r="G39" t="n">
        <v>49.48</v>
      </c>
      <c r="H39" t="n">
        <v>0.8</v>
      </c>
      <c r="I39" t="n">
        <v>5</v>
      </c>
      <c r="J39" t="n">
        <v>228.69</v>
      </c>
      <c r="K39" t="n">
        <v>56.13</v>
      </c>
      <c r="L39" t="n">
        <v>10.25</v>
      </c>
      <c r="M39" t="n">
        <v>3</v>
      </c>
      <c r="N39" t="n">
        <v>52.31</v>
      </c>
      <c r="O39" t="n">
        <v>28438.91</v>
      </c>
      <c r="P39" t="n">
        <v>54.57</v>
      </c>
      <c r="Q39" t="n">
        <v>203.57</v>
      </c>
      <c r="R39" t="n">
        <v>16.61</v>
      </c>
      <c r="S39" t="n">
        <v>13.05</v>
      </c>
      <c r="T39" t="n">
        <v>1487.34</v>
      </c>
      <c r="U39" t="n">
        <v>0.79</v>
      </c>
      <c r="V39" t="n">
        <v>0.91</v>
      </c>
      <c r="W39" t="n">
        <v>0.06</v>
      </c>
      <c r="X39" t="n">
        <v>0.08</v>
      </c>
      <c r="Y39" t="n">
        <v>1</v>
      </c>
      <c r="Z39" t="n">
        <v>10</v>
      </c>
      <c r="AA39" t="n">
        <v>93.22580482837215</v>
      </c>
      <c r="AB39" t="n">
        <v>127.5556589983659</v>
      </c>
      <c r="AC39" t="n">
        <v>115.3819259290874</v>
      </c>
      <c r="AD39" t="n">
        <v>93225.80482837214</v>
      </c>
      <c r="AE39" t="n">
        <v>127555.6589983659</v>
      </c>
      <c r="AF39" t="n">
        <v>4.687749840841442e-06</v>
      </c>
      <c r="AG39" t="n">
        <v>10</v>
      </c>
      <c r="AH39" t="n">
        <v>115381.9259290874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14.4098</v>
      </c>
      <c r="E40" t="n">
        <v>6.94</v>
      </c>
      <c r="F40" t="n">
        <v>4.12</v>
      </c>
      <c r="G40" t="n">
        <v>49.39</v>
      </c>
      <c r="H40" t="n">
        <v>0.8100000000000001</v>
      </c>
      <c r="I40" t="n">
        <v>5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54.43</v>
      </c>
      <c r="Q40" t="n">
        <v>203.56</v>
      </c>
      <c r="R40" t="n">
        <v>16.34</v>
      </c>
      <c r="S40" t="n">
        <v>13.05</v>
      </c>
      <c r="T40" t="n">
        <v>1349.59</v>
      </c>
      <c r="U40" t="n">
        <v>0.8</v>
      </c>
      <c r="V40" t="n">
        <v>0.91</v>
      </c>
      <c r="W40" t="n">
        <v>0.06</v>
      </c>
      <c r="X40" t="n">
        <v>0.08</v>
      </c>
      <c r="Y40" t="n">
        <v>1</v>
      </c>
      <c r="Z40" t="n">
        <v>10</v>
      </c>
      <c r="AA40" t="n">
        <v>93.14811093758989</v>
      </c>
      <c r="AB40" t="n">
        <v>127.4493547893851</v>
      </c>
      <c r="AC40" t="n">
        <v>115.2857672446128</v>
      </c>
      <c r="AD40" t="n">
        <v>93148.1109375899</v>
      </c>
      <c r="AE40" t="n">
        <v>127449.3547893851</v>
      </c>
      <c r="AF40" t="n">
        <v>4.692830282791473e-06</v>
      </c>
      <c r="AG40" t="n">
        <v>10</v>
      </c>
      <c r="AH40" t="n">
        <v>115285.7672446128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14.4069</v>
      </c>
      <c r="E41" t="n">
        <v>6.94</v>
      </c>
      <c r="F41" t="n">
        <v>4.12</v>
      </c>
      <c r="G41" t="n">
        <v>49.41</v>
      </c>
      <c r="H41" t="n">
        <v>0.83</v>
      </c>
      <c r="I41" t="n">
        <v>5</v>
      </c>
      <c r="J41" t="n">
        <v>229.53</v>
      </c>
      <c r="K41" t="n">
        <v>56.13</v>
      </c>
      <c r="L41" t="n">
        <v>10.75</v>
      </c>
      <c r="M41" t="n">
        <v>3</v>
      </c>
      <c r="N41" t="n">
        <v>52.66</v>
      </c>
      <c r="O41" t="n">
        <v>28543.27</v>
      </c>
      <c r="P41" t="n">
        <v>54.4</v>
      </c>
      <c r="Q41" t="n">
        <v>203.6</v>
      </c>
      <c r="R41" t="n">
        <v>16.36</v>
      </c>
      <c r="S41" t="n">
        <v>13.05</v>
      </c>
      <c r="T41" t="n">
        <v>1358.23</v>
      </c>
      <c r="U41" t="n">
        <v>0.8</v>
      </c>
      <c r="V41" t="n">
        <v>0.91</v>
      </c>
      <c r="W41" t="n">
        <v>0.06</v>
      </c>
      <c r="X41" t="n">
        <v>0.08</v>
      </c>
      <c r="Y41" t="n">
        <v>1</v>
      </c>
      <c r="Z41" t="n">
        <v>10</v>
      </c>
      <c r="AA41" t="n">
        <v>93.14137857893331</v>
      </c>
      <c r="AB41" t="n">
        <v>127.4401432792605</v>
      </c>
      <c r="AC41" t="n">
        <v>115.277434868086</v>
      </c>
      <c r="AD41" t="n">
        <v>93141.37857893332</v>
      </c>
      <c r="AE41" t="n">
        <v>127440.1432792605</v>
      </c>
      <c r="AF41" t="n">
        <v>4.691885841659737e-06</v>
      </c>
      <c r="AG41" t="n">
        <v>10</v>
      </c>
      <c r="AH41" t="n">
        <v>115277.434868086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14.4341</v>
      </c>
      <c r="E42" t="n">
        <v>6.93</v>
      </c>
      <c r="F42" t="n">
        <v>4.1</v>
      </c>
      <c r="G42" t="n">
        <v>49.25</v>
      </c>
      <c r="H42" t="n">
        <v>0.85</v>
      </c>
      <c r="I42" t="n">
        <v>5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53.98</v>
      </c>
      <c r="Q42" t="n">
        <v>203.56</v>
      </c>
      <c r="R42" t="n">
        <v>15.93</v>
      </c>
      <c r="S42" t="n">
        <v>13.05</v>
      </c>
      <c r="T42" t="n">
        <v>1143.62</v>
      </c>
      <c r="U42" t="n">
        <v>0.82</v>
      </c>
      <c r="V42" t="n">
        <v>0.91</v>
      </c>
      <c r="W42" t="n">
        <v>0.06</v>
      </c>
      <c r="X42" t="n">
        <v>0.06</v>
      </c>
      <c r="Y42" t="n">
        <v>1</v>
      </c>
      <c r="Z42" t="n">
        <v>10</v>
      </c>
      <c r="AA42" t="n">
        <v>92.92886233799864</v>
      </c>
      <c r="AB42" t="n">
        <v>127.149369182859</v>
      </c>
      <c r="AC42" t="n">
        <v>115.0144118433409</v>
      </c>
      <c r="AD42" t="n">
        <v>92928.86233799864</v>
      </c>
      <c r="AE42" t="n">
        <v>127149.369182859</v>
      </c>
      <c r="AF42" t="n">
        <v>4.700744048136713e-06</v>
      </c>
      <c r="AG42" t="n">
        <v>10</v>
      </c>
      <c r="AH42" t="n">
        <v>115014.4118433409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14.4277</v>
      </c>
      <c r="E43" t="n">
        <v>6.93</v>
      </c>
      <c r="F43" t="n">
        <v>4.11</v>
      </c>
      <c r="G43" t="n">
        <v>49.29</v>
      </c>
      <c r="H43" t="n">
        <v>0.87</v>
      </c>
      <c r="I43" t="n">
        <v>5</v>
      </c>
      <c r="J43" t="n">
        <v>230.38</v>
      </c>
      <c r="K43" t="n">
        <v>56.13</v>
      </c>
      <c r="L43" t="n">
        <v>11.25</v>
      </c>
      <c r="M43" t="n">
        <v>3</v>
      </c>
      <c r="N43" t="n">
        <v>53</v>
      </c>
      <c r="O43" t="n">
        <v>28647.87</v>
      </c>
      <c r="P43" t="n">
        <v>53.95</v>
      </c>
      <c r="Q43" t="n">
        <v>203.56</v>
      </c>
      <c r="R43" t="n">
        <v>16.11</v>
      </c>
      <c r="S43" t="n">
        <v>13.05</v>
      </c>
      <c r="T43" t="n">
        <v>1237.29</v>
      </c>
      <c r="U43" t="n">
        <v>0.8100000000000001</v>
      </c>
      <c r="V43" t="n">
        <v>0.91</v>
      </c>
      <c r="W43" t="n">
        <v>0.06</v>
      </c>
      <c r="X43" t="n">
        <v>0.07000000000000001</v>
      </c>
      <c r="Y43" t="n">
        <v>1</v>
      </c>
      <c r="Z43" t="n">
        <v>10</v>
      </c>
      <c r="AA43" t="n">
        <v>92.9331482134325</v>
      </c>
      <c r="AB43" t="n">
        <v>127.155233306707</v>
      </c>
      <c r="AC43" t="n">
        <v>115.0197163034393</v>
      </c>
      <c r="AD43" t="n">
        <v>92933.14821343251</v>
      </c>
      <c r="AE43" t="n">
        <v>127155.233306707</v>
      </c>
      <c r="AF43" t="n">
        <v>4.698659764259777e-06</v>
      </c>
      <c r="AG43" t="n">
        <v>10</v>
      </c>
      <c r="AH43" t="n">
        <v>115019.7163034393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14.3799</v>
      </c>
      <c r="E44" t="n">
        <v>6.95</v>
      </c>
      <c r="F44" t="n">
        <v>4.13</v>
      </c>
      <c r="G44" t="n">
        <v>49.56</v>
      </c>
      <c r="H44" t="n">
        <v>0.89</v>
      </c>
      <c r="I44" t="n">
        <v>5</v>
      </c>
      <c r="J44" t="n">
        <v>230.81</v>
      </c>
      <c r="K44" t="n">
        <v>56.13</v>
      </c>
      <c r="L44" t="n">
        <v>11.5</v>
      </c>
      <c r="M44" t="n">
        <v>3</v>
      </c>
      <c r="N44" t="n">
        <v>53.18</v>
      </c>
      <c r="O44" t="n">
        <v>28700.26</v>
      </c>
      <c r="P44" t="n">
        <v>53.9</v>
      </c>
      <c r="Q44" t="n">
        <v>203.56</v>
      </c>
      <c r="R44" t="n">
        <v>16.91</v>
      </c>
      <c r="S44" t="n">
        <v>13.05</v>
      </c>
      <c r="T44" t="n">
        <v>1634</v>
      </c>
      <c r="U44" t="n">
        <v>0.77</v>
      </c>
      <c r="V44" t="n">
        <v>0.9</v>
      </c>
      <c r="W44" t="n">
        <v>0.06</v>
      </c>
      <c r="X44" t="n">
        <v>0.09</v>
      </c>
      <c r="Y44" t="n">
        <v>1</v>
      </c>
      <c r="Z44" t="n">
        <v>10</v>
      </c>
      <c r="AA44" t="n">
        <v>93.00063043242058</v>
      </c>
      <c r="AB44" t="n">
        <v>127.2475654558319</v>
      </c>
      <c r="AC44" t="n">
        <v>115.1032364018407</v>
      </c>
      <c r="AD44" t="n">
        <v>93000.63043242058</v>
      </c>
      <c r="AE44" t="n">
        <v>127247.5654558319</v>
      </c>
      <c r="AF44" t="n">
        <v>4.683092769053914e-06</v>
      </c>
      <c r="AG44" t="n">
        <v>10</v>
      </c>
      <c r="AH44" t="n">
        <v>115103.2364018407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14.3954</v>
      </c>
      <c r="E45" t="n">
        <v>6.95</v>
      </c>
      <c r="F45" t="n">
        <v>4.12</v>
      </c>
      <c r="G45" t="n">
        <v>49.47</v>
      </c>
      <c r="H45" t="n">
        <v>0.9</v>
      </c>
      <c r="I45" t="n">
        <v>5</v>
      </c>
      <c r="J45" t="n">
        <v>231.23</v>
      </c>
      <c r="K45" t="n">
        <v>56.13</v>
      </c>
      <c r="L45" t="n">
        <v>11.75</v>
      </c>
      <c r="M45" t="n">
        <v>3</v>
      </c>
      <c r="N45" t="n">
        <v>53.36</v>
      </c>
      <c r="O45" t="n">
        <v>28752.71</v>
      </c>
      <c r="P45" t="n">
        <v>53.58</v>
      </c>
      <c r="Q45" t="n">
        <v>203.56</v>
      </c>
      <c r="R45" t="n">
        <v>16.61</v>
      </c>
      <c r="S45" t="n">
        <v>13.05</v>
      </c>
      <c r="T45" t="n">
        <v>1486.87</v>
      </c>
      <c r="U45" t="n">
        <v>0.79</v>
      </c>
      <c r="V45" t="n">
        <v>0.91</v>
      </c>
      <c r="W45" t="n">
        <v>0.06</v>
      </c>
      <c r="X45" t="n">
        <v>0.08</v>
      </c>
      <c r="Y45" t="n">
        <v>1</v>
      </c>
      <c r="Z45" t="n">
        <v>10</v>
      </c>
      <c r="AA45" t="n">
        <v>92.84963933327928</v>
      </c>
      <c r="AB45" t="n">
        <v>127.0409727727297</v>
      </c>
      <c r="AC45" t="n">
        <v>114.9163606344591</v>
      </c>
      <c r="AD45" t="n">
        <v>92849.63933327928</v>
      </c>
      <c r="AE45" t="n">
        <v>127040.9727727297</v>
      </c>
      <c r="AF45" t="n">
        <v>4.688140644068368e-06</v>
      </c>
      <c r="AG45" t="n">
        <v>10</v>
      </c>
      <c r="AH45" t="n">
        <v>114916.3606344591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14.3902</v>
      </c>
      <c r="E46" t="n">
        <v>6.95</v>
      </c>
      <c r="F46" t="n">
        <v>4.13</v>
      </c>
      <c r="G46" t="n">
        <v>49.5</v>
      </c>
      <c r="H46" t="n">
        <v>0.92</v>
      </c>
      <c r="I46" t="n">
        <v>5</v>
      </c>
      <c r="J46" t="n">
        <v>231.66</v>
      </c>
      <c r="K46" t="n">
        <v>56.13</v>
      </c>
      <c r="L46" t="n">
        <v>12</v>
      </c>
      <c r="M46" t="n">
        <v>3</v>
      </c>
      <c r="N46" t="n">
        <v>53.53</v>
      </c>
      <c r="O46" t="n">
        <v>28805.23</v>
      </c>
      <c r="P46" t="n">
        <v>53.26</v>
      </c>
      <c r="Q46" t="n">
        <v>203.56</v>
      </c>
      <c r="R46" t="n">
        <v>16.71</v>
      </c>
      <c r="S46" t="n">
        <v>13.05</v>
      </c>
      <c r="T46" t="n">
        <v>1537.46</v>
      </c>
      <c r="U46" t="n">
        <v>0.78</v>
      </c>
      <c r="V46" t="n">
        <v>0.91</v>
      </c>
      <c r="W46" t="n">
        <v>0.06</v>
      </c>
      <c r="X46" t="n">
        <v>0.08</v>
      </c>
      <c r="Y46" t="n">
        <v>1</v>
      </c>
      <c r="Z46" t="n">
        <v>10</v>
      </c>
      <c r="AA46" t="n">
        <v>92.74235089567399</v>
      </c>
      <c r="AB46" t="n">
        <v>126.8941759991664</v>
      </c>
      <c r="AC46" t="n">
        <v>114.783573938934</v>
      </c>
      <c r="AD46" t="n">
        <v>92742.350895674</v>
      </c>
      <c r="AE46" t="n">
        <v>126894.1759991664</v>
      </c>
      <c r="AF46" t="n">
        <v>4.686447163418358e-06</v>
      </c>
      <c r="AG46" t="n">
        <v>10</v>
      </c>
      <c r="AH46" t="n">
        <v>114783.573938934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14.3902</v>
      </c>
      <c r="E47" t="n">
        <v>6.95</v>
      </c>
      <c r="F47" t="n">
        <v>4.13</v>
      </c>
      <c r="G47" t="n">
        <v>49.5</v>
      </c>
      <c r="H47" t="n">
        <v>0.9399999999999999</v>
      </c>
      <c r="I47" t="n">
        <v>5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52.92</v>
      </c>
      <c r="Q47" t="n">
        <v>203.56</v>
      </c>
      <c r="R47" t="n">
        <v>16.67</v>
      </c>
      <c r="S47" t="n">
        <v>13.05</v>
      </c>
      <c r="T47" t="n">
        <v>1516.38</v>
      </c>
      <c r="U47" t="n">
        <v>0.78</v>
      </c>
      <c r="V47" t="n">
        <v>0.91</v>
      </c>
      <c r="W47" t="n">
        <v>0.06</v>
      </c>
      <c r="X47" t="n">
        <v>0.09</v>
      </c>
      <c r="Y47" t="n">
        <v>1</v>
      </c>
      <c r="Z47" t="n">
        <v>10</v>
      </c>
      <c r="AA47" t="n">
        <v>92.61377270268392</v>
      </c>
      <c r="AB47" t="n">
        <v>126.7182496430479</v>
      </c>
      <c r="AC47" t="n">
        <v>114.6244377473292</v>
      </c>
      <c r="AD47" t="n">
        <v>92613.77270268391</v>
      </c>
      <c r="AE47" t="n">
        <v>126718.2496430479</v>
      </c>
      <c r="AF47" t="n">
        <v>4.686447163418358e-06</v>
      </c>
      <c r="AG47" t="n">
        <v>10</v>
      </c>
      <c r="AH47" t="n">
        <v>114624.4377473292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14.5349</v>
      </c>
      <c r="E48" t="n">
        <v>6.88</v>
      </c>
      <c r="F48" t="n">
        <v>4.1</v>
      </c>
      <c r="G48" t="n">
        <v>61.48</v>
      </c>
      <c r="H48" t="n">
        <v>0.96</v>
      </c>
      <c r="I48" t="n">
        <v>4</v>
      </c>
      <c r="J48" t="n">
        <v>232.51</v>
      </c>
      <c r="K48" t="n">
        <v>56.13</v>
      </c>
      <c r="L48" t="n">
        <v>12.5</v>
      </c>
      <c r="M48" t="n">
        <v>2</v>
      </c>
      <c r="N48" t="n">
        <v>53.88</v>
      </c>
      <c r="O48" t="n">
        <v>28910.45</v>
      </c>
      <c r="P48" t="n">
        <v>52.17</v>
      </c>
      <c r="Q48" t="n">
        <v>203.57</v>
      </c>
      <c r="R48" t="n">
        <v>15.77</v>
      </c>
      <c r="S48" t="n">
        <v>13.05</v>
      </c>
      <c r="T48" t="n">
        <v>1072.43</v>
      </c>
      <c r="U48" t="n">
        <v>0.83</v>
      </c>
      <c r="V48" t="n">
        <v>0.91</v>
      </c>
      <c r="W48" t="n">
        <v>0.06</v>
      </c>
      <c r="X48" t="n">
        <v>0.06</v>
      </c>
      <c r="Y48" t="n">
        <v>1</v>
      </c>
      <c r="Z48" t="n">
        <v>10</v>
      </c>
      <c r="AA48" t="n">
        <v>85.21069565550803</v>
      </c>
      <c r="AB48" t="n">
        <v>116.589033026398</v>
      </c>
      <c r="AC48" t="n">
        <v>105.4619393481243</v>
      </c>
      <c r="AD48" t="n">
        <v>85210.69565550804</v>
      </c>
      <c r="AE48" t="n">
        <v>116589.033026398</v>
      </c>
      <c r="AF48" t="n">
        <v>4.733571519198448e-06</v>
      </c>
      <c r="AG48" t="n">
        <v>9</v>
      </c>
      <c r="AH48" t="n">
        <v>105461.9393481243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14.5625</v>
      </c>
      <c r="E49" t="n">
        <v>6.87</v>
      </c>
      <c r="F49" t="n">
        <v>4.09</v>
      </c>
      <c r="G49" t="n">
        <v>61.28</v>
      </c>
      <c r="H49" t="n">
        <v>0.97</v>
      </c>
      <c r="I49" t="n">
        <v>4</v>
      </c>
      <c r="J49" t="n">
        <v>232.94</v>
      </c>
      <c r="K49" t="n">
        <v>56.13</v>
      </c>
      <c r="L49" t="n">
        <v>12.75</v>
      </c>
      <c r="M49" t="n">
        <v>2</v>
      </c>
      <c r="N49" t="n">
        <v>54.06</v>
      </c>
      <c r="O49" t="n">
        <v>28963.15</v>
      </c>
      <c r="P49" t="n">
        <v>51.91</v>
      </c>
      <c r="Q49" t="n">
        <v>203.56</v>
      </c>
      <c r="R49" t="n">
        <v>15.3</v>
      </c>
      <c r="S49" t="n">
        <v>13.05</v>
      </c>
      <c r="T49" t="n">
        <v>836.2</v>
      </c>
      <c r="U49" t="n">
        <v>0.85</v>
      </c>
      <c r="V49" t="n">
        <v>0.91</v>
      </c>
      <c r="W49" t="n">
        <v>0.06</v>
      </c>
      <c r="X49" t="n">
        <v>0.04</v>
      </c>
      <c r="Y49" t="n">
        <v>1</v>
      </c>
      <c r="Z49" t="n">
        <v>10</v>
      </c>
      <c r="AA49" t="n">
        <v>85.06671286302785</v>
      </c>
      <c r="AB49" t="n">
        <v>116.3920294176542</v>
      </c>
      <c r="AC49" t="n">
        <v>105.2837374873027</v>
      </c>
      <c r="AD49" t="n">
        <v>85066.71286302785</v>
      </c>
      <c r="AE49" t="n">
        <v>116392.0294176542</v>
      </c>
      <c r="AF49" t="n">
        <v>4.742559993417731e-06</v>
      </c>
      <c r="AG49" t="n">
        <v>9</v>
      </c>
      <c r="AH49" t="n">
        <v>105283.7374873027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14.5625</v>
      </c>
      <c r="E50" t="n">
        <v>6.87</v>
      </c>
      <c r="F50" t="n">
        <v>4.09</v>
      </c>
      <c r="G50" t="n">
        <v>61.28</v>
      </c>
      <c r="H50" t="n">
        <v>0.99</v>
      </c>
      <c r="I50" t="n">
        <v>4</v>
      </c>
      <c r="J50" t="n">
        <v>233.37</v>
      </c>
      <c r="K50" t="n">
        <v>56.13</v>
      </c>
      <c r="L50" t="n">
        <v>13</v>
      </c>
      <c r="M50" t="n">
        <v>2</v>
      </c>
      <c r="N50" t="n">
        <v>54.24</v>
      </c>
      <c r="O50" t="n">
        <v>29015.91</v>
      </c>
      <c r="P50" t="n">
        <v>51.84</v>
      </c>
      <c r="Q50" t="n">
        <v>203.56</v>
      </c>
      <c r="R50" t="n">
        <v>15.42</v>
      </c>
      <c r="S50" t="n">
        <v>13.05</v>
      </c>
      <c r="T50" t="n">
        <v>894.83</v>
      </c>
      <c r="U50" t="n">
        <v>0.85</v>
      </c>
      <c r="V50" t="n">
        <v>0.91</v>
      </c>
      <c r="W50" t="n">
        <v>0.06</v>
      </c>
      <c r="X50" t="n">
        <v>0.04</v>
      </c>
      <c r="Y50" t="n">
        <v>1</v>
      </c>
      <c r="Z50" t="n">
        <v>10</v>
      </c>
      <c r="AA50" t="n">
        <v>85.04055409223389</v>
      </c>
      <c r="AB50" t="n">
        <v>116.3562378334104</v>
      </c>
      <c r="AC50" t="n">
        <v>105.2513618016253</v>
      </c>
      <c r="AD50" t="n">
        <v>85040.55409223388</v>
      </c>
      <c r="AE50" t="n">
        <v>116356.2378334104</v>
      </c>
      <c r="AF50" t="n">
        <v>4.742559993417731e-06</v>
      </c>
      <c r="AG50" t="n">
        <v>9</v>
      </c>
      <c r="AH50" t="n">
        <v>105251.3618016253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14.5366</v>
      </c>
      <c r="E51" t="n">
        <v>6.88</v>
      </c>
      <c r="F51" t="n">
        <v>4.1</v>
      </c>
      <c r="G51" t="n">
        <v>61.46</v>
      </c>
      <c r="H51" t="n">
        <v>1.01</v>
      </c>
      <c r="I51" t="n">
        <v>4</v>
      </c>
      <c r="J51" t="n">
        <v>233.79</v>
      </c>
      <c r="K51" t="n">
        <v>56.13</v>
      </c>
      <c r="L51" t="n">
        <v>13.25</v>
      </c>
      <c r="M51" t="n">
        <v>2</v>
      </c>
      <c r="N51" t="n">
        <v>54.42</v>
      </c>
      <c r="O51" t="n">
        <v>29068.74</v>
      </c>
      <c r="P51" t="n">
        <v>51.92</v>
      </c>
      <c r="Q51" t="n">
        <v>203.56</v>
      </c>
      <c r="R51" t="n">
        <v>15.85</v>
      </c>
      <c r="S51" t="n">
        <v>13.05</v>
      </c>
      <c r="T51" t="n">
        <v>1111.66</v>
      </c>
      <c r="U51" t="n">
        <v>0.82</v>
      </c>
      <c r="V51" t="n">
        <v>0.91</v>
      </c>
      <c r="W51" t="n">
        <v>0.06</v>
      </c>
      <c r="X51" t="n">
        <v>0.06</v>
      </c>
      <c r="Y51" t="n">
        <v>1</v>
      </c>
      <c r="Z51" t="n">
        <v>10</v>
      </c>
      <c r="AA51" t="n">
        <v>85.11455599121979</v>
      </c>
      <c r="AB51" t="n">
        <v>116.4574904963362</v>
      </c>
      <c r="AC51" t="n">
        <v>105.3429510525105</v>
      </c>
      <c r="AD51" t="n">
        <v>85114.55599121979</v>
      </c>
      <c r="AE51" t="n">
        <v>116457.4904963362</v>
      </c>
      <c r="AF51" t="n">
        <v>4.734125157103258e-06</v>
      </c>
      <c r="AG51" t="n">
        <v>9</v>
      </c>
      <c r="AH51" t="n">
        <v>105342.9510525105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14.5343</v>
      </c>
      <c r="E52" t="n">
        <v>6.88</v>
      </c>
      <c r="F52" t="n">
        <v>4.1</v>
      </c>
      <c r="G52" t="n">
        <v>61.48</v>
      </c>
      <c r="H52" t="n">
        <v>1.02</v>
      </c>
      <c r="I52" t="n">
        <v>4</v>
      </c>
      <c r="J52" t="n">
        <v>234.22</v>
      </c>
      <c r="K52" t="n">
        <v>56.13</v>
      </c>
      <c r="L52" t="n">
        <v>13.5</v>
      </c>
      <c r="M52" t="n">
        <v>2</v>
      </c>
      <c r="N52" t="n">
        <v>54.6</v>
      </c>
      <c r="O52" t="n">
        <v>29121.64</v>
      </c>
      <c r="P52" t="n">
        <v>51.82</v>
      </c>
      <c r="Q52" t="n">
        <v>203.57</v>
      </c>
      <c r="R52" t="n">
        <v>15.83</v>
      </c>
      <c r="S52" t="n">
        <v>13.05</v>
      </c>
      <c r="T52" t="n">
        <v>1099.13</v>
      </c>
      <c r="U52" t="n">
        <v>0.82</v>
      </c>
      <c r="V52" t="n">
        <v>0.91</v>
      </c>
      <c r="W52" t="n">
        <v>0.06</v>
      </c>
      <c r="X52" t="n">
        <v>0.06</v>
      </c>
      <c r="Y52" t="n">
        <v>1</v>
      </c>
      <c r="Z52" t="n">
        <v>10</v>
      </c>
      <c r="AA52" t="n">
        <v>85.08054782969363</v>
      </c>
      <c r="AB52" t="n">
        <v>116.4109590294019</v>
      </c>
      <c r="AC52" t="n">
        <v>105.3008604834731</v>
      </c>
      <c r="AD52" t="n">
        <v>85080.54782969363</v>
      </c>
      <c r="AE52" t="n">
        <v>116410.9590294019</v>
      </c>
      <c r="AF52" t="n">
        <v>4.733376117584985e-06</v>
      </c>
      <c r="AG52" t="n">
        <v>9</v>
      </c>
      <c r="AH52" t="n">
        <v>105300.8604834731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14.5325</v>
      </c>
      <c r="E53" t="n">
        <v>6.88</v>
      </c>
      <c r="F53" t="n">
        <v>4.1</v>
      </c>
      <c r="G53" t="n">
        <v>61.49</v>
      </c>
      <c r="H53" t="n">
        <v>1.04</v>
      </c>
      <c r="I53" t="n">
        <v>4</v>
      </c>
      <c r="J53" t="n">
        <v>234.65</v>
      </c>
      <c r="K53" t="n">
        <v>56.13</v>
      </c>
      <c r="L53" t="n">
        <v>13.75</v>
      </c>
      <c r="M53" t="n">
        <v>2</v>
      </c>
      <c r="N53" t="n">
        <v>54.78</v>
      </c>
      <c r="O53" t="n">
        <v>29174.59</v>
      </c>
      <c r="P53" t="n">
        <v>51.72</v>
      </c>
      <c r="Q53" t="n">
        <v>203.56</v>
      </c>
      <c r="R53" t="n">
        <v>15.93</v>
      </c>
      <c r="S53" t="n">
        <v>13.05</v>
      </c>
      <c r="T53" t="n">
        <v>1147.68</v>
      </c>
      <c r="U53" t="n">
        <v>0.82</v>
      </c>
      <c r="V53" t="n">
        <v>0.91</v>
      </c>
      <c r="W53" t="n">
        <v>0.06</v>
      </c>
      <c r="X53" t="n">
        <v>0.06</v>
      </c>
      <c r="Y53" t="n">
        <v>1</v>
      </c>
      <c r="Z53" t="n">
        <v>10</v>
      </c>
      <c r="AA53" t="n">
        <v>85.04578462572466</v>
      </c>
      <c r="AB53" t="n">
        <v>116.3633944800873</v>
      </c>
      <c r="AC53" t="n">
        <v>105.2578354279878</v>
      </c>
      <c r="AD53" t="n">
        <v>85045.78462572467</v>
      </c>
      <c r="AE53" t="n">
        <v>116363.3944800873</v>
      </c>
      <c r="AF53" t="n">
        <v>4.732789912744597e-06</v>
      </c>
      <c r="AG53" t="n">
        <v>9</v>
      </c>
      <c r="AH53" t="n">
        <v>105257.8354279878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14.5308</v>
      </c>
      <c r="E54" t="n">
        <v>6.88</v>
      </c>
      <c r="F54" t="n">
        <v>4.1</v>
      </c>
      <c r="G54" t="n">
        <v>61.5</v>
      </c>
      <c r="H54" t="n">
        <v>1.06</v>
      </c>
      <c r="I54" t="n">
        <v>4</v>
      </c>
      <c r="J54" t="n">
        <v>235.08</v>
      </c>
      <c r="K54" t="n">
        <v>56.13</v>
      </c>
      <c r="L54" t="n">
        <v>14</v>
      </c>
      <c r="M54" t="n">
        <v>2</v>
      </c>
      <c r="N54" t="n">
        <v>54.96</v>
      </c>
      <c r="O54" t="n">
        <v>29227.61</v>
      </c>
      <c r="P54" t="n">
        <v>51.61</v>
      </c>
      <c r="Q54" t="n">
        <v>203.56</v>
      </c>
      <c r="R54" t="n">
        <v>15.88</v>
      </c>
      <c r="S54" t="n">
        <v>13.05</v>
      </c>
      <c r="T54" t="n">
        <v>1127.41</v>
      </c>
      <c r="U54" t="n">
        <v>0.82</v>
      </c>
      <c r="V54" t="n">
        <v>0.91</v>
      </c>
      <c r="W54" t="n">
        <v>0.06</v>
      </c>
      <c r="X54" t="n">
        <v>0.06</v>
      </c>
      <c r="Y54" t="n">
        <v>1</v>
      </c>
      <c r="Z54" t="n">
        <v>10</v>
      </c>
      <c r="AA54" t="n">
        <v>85.00711906092693</v>
      </c>
      <c r="AB54" t="n">
        <v>116.3104905485267</v>
      </c>
      <c r="AC54" t="n">
        <v>105.2099805734042</v>
      </c>
      <c r="AD54" t="n">
        <v>85007.11906092693</v>
      </c>
      <c r="AE54" t="n">
        <v>116310.4905485267</v>
      </c>
      <c r="AF54" t="n">
        <v>4.732236274839785e-06</v>
      </c>
      <c r="AG54" t="n">
        <v>9</v>
      </c>
      <c r="AH54" t="n">
        <v>105209.9805734042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14.5355</v>
      </c>
      <c r="E55" t="n">
        <v>6.88</v>
      </c>
      <c r="F55" t="n">
        <v>4.1</v>
      </c>
      <c r="G55" t="n">
        <v>61.47</v>
      </c>
      <c r="H55" t="n">
        <v>1.08</v>
      </c>
      <c r="I55" t="n">
        <v>4</v>
      </c>
      <c r="J55" t="n">
        <v>235.51</v>
      </c>
      <c r="K55" t="n">
        <v>56.13</v>
      </c>
      <c r="L55" t="n">
        <v>14.25</v>
      </c>
      <c r="M55" t="n">
        <v>2</v>
      </c>
      <c r="N55" t="n">
        <v>55.14</v>
      </c>
      <c r="O55" t="n">
        <v>29280.69</v>
      </c>
      <c r="P55" t="n">
        <v>51.46</v>
      </c>
      <c r="Q55" t="n">
        <v>203.58</v>
      </c>
      <c r="R55" t="n">
        <v>15.76</v>
      </c>
      <c r="S55" t="n">
        <v>13.05</v>
      </c>
      <c r="T55" t="n">
        <v>1065.28</v>
      </c>
      <c r="U55" t="n">
        <v>0.83</v>
      </c>
      <c r="V55" t="n">
        <v>0.91</v>
      </c>
      <c r="W55" t="n">
        <v>0.06</v>
      </c>
      <c r="X55" t="n">
        <v>0.06</v>
      </c>
      <c r="Y55" t="n">
        <v>1</v>
      </c>
      <c r="Z55" t="n">
        <v>10</v>
      </c>
      <c r="AA55" t="n">
        <v>84.94397840902586</v>
      </c>
      <c r="AB55" t="n">
        <v>116.2240987230268</v>
      </c>
      <c r="AC55" t="n">
        <v>105.1318338624783</v>
      </c>
      <c r="AD55" t="n">
        <v>84943.97840902586</v>
      </c>
      <c r="AE55" t="n">
        <v>116224.0987230268</v>
      </c>
      <c r="AF55" t="n">
        <v>4.73376692081191e-06</v>
      </c>
      <c r="AG55" t="n">
        <v>9</v>
      </c>
      <c r="AH55" t="n">
        <v>105131.8338624783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14.5543</v>
      </c>
      <c r="E56" t="n">
        <v>6.87</v>
      </c>
      <c r="F56" t="n">
        <v>4.09</v>
      </c>
      <c r="G56" t="n">
        <v>61.34</v>
      </c>
      <c r="H56" t="n">
        <v>1.09</v>
      </c>
      <c r="I56" t="n">
        <v>4</v>
      </c>
      <c r="J56" t="n">
        <v>235.94</v>
      </c>
      <c r="K56" t="n">
        <v>56.13</v>
      </c>
      <c r="L56" t="n">
        <v>14.5</v>
      </c>
      <c r="M56" t="n">
        <v>2</v>
      </c>
      <c r="N56" t="n">
        <v>55.32</v>
      </c>
      <c r="O56" t="n">
        <v>29333.84</v>
      </c>
      <c r="P56" t="n">
        <v>51.16</v>
      </c>
      <c r="Q56" t="n">
        <v>203.59</v>
      </c>
      <c r="R56" t="n">
        <v>15.42</v>
      </c>
      <c r="S56" t="n">
        <v>13.05</v>
      </c>
      <c r="T56" t="n">
        <v>894.92</v>
      </c>
      <c r="U56" t="n">
        <v>0.85</v>
      </c>
      <c r="V56" t="n">
        <v>0.91</v>
      </c>
      <c r="W56" t="n">
        <v>0.06</v>
      </c>
      <c r="X56" t="n">
        <v>0.05</v>
      </c>
      <c r="Y56" t="n">
        <v>1</v>
      </c>
      <c r="Z56" t="n">
        <v>10</v>
      </c>
      <c r="AA56" t="n">
        <v>84.79848164955813</v>
      </c>
      <c r="AB56" t="n">
        <v>116.0250236378591</v>
      </c>
      <c r="AC56" t="n">
        <v>104.9517582240353</v>
      </c>
      <c r="AD56" t="n">
        <v>84798.48164955813</v>
      </c>
      <c r="AE56" t="n">
        <v>116025.0236378591</v>
      </c>
      <c r="AF56" t="n">
        <v>4.739889504700408e-06</v>
      </c>
      <c r="AG56" t="n">
        <v>9</v>
      </c>
      <c r="AH56" t="n">
        <v>104951.7582240353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14.5496</v>
      </c>
      <c r="E57" t="n">
        <v>6.87</v>
      </c>
      <c r="F57" t="n">
        <v>4.09</v>
      </c>
      <c r="G57" t="n">
        <v>61.37</v>
      </c>
      <c r="H57" t="n">
        <v>1.11</v>
      </c>
      <c r="I57" t="n">
        <v>4</v>
      </c>
      <c r="J57" t="n">
        <v>236.37</v>
      </c>
      <c r="K57" t="n">
        <v>56.13</v>
      </c>
      <c r="L57" t="n">
        <v>14.75</v>
      </c>
      <c r="M57" t="n">
        <v>2</v>
      </c>
      <c r="N57" t="n">
        <v>55.5</v>
      </c>
      <c r="O57" t="n">
        <v>29387.05</v>
      </c>
      <c r="P57" t="n">
        <v>50.91</v>
      </c>
      <c r="Q57" t="n">
        <v>203.56</v>
      </c>
      <c r="R57" t="n">
        <v>15.64</v>
      </c>
      <c r="S57" t="n">
        <v>13.05</v>
      </c>
      <c r="T57" t="n">
        <v>1006.06</v>
      </c>
      <c r="U57" t="n">
        <v>0.83</v>
      </c>
      <c r="V57" t="n">
        <v>0.91</v>
      </c>
      <c r="W57" t="n">
        <v>0.06</v>
      </c>
      <c r="X57" t="n">
        <v>0.05</v>
      </c>
      <c r="Y57" t="n">
        <v>1</v>
      </c>
      <c r="Z57" t="n">
        <v>10</v>
      </c>
      <c r="AA57" t="n">
        <v>84.71188249378002</v>
      </c>
      <c r="AB57" t="n">
        <v>115.9065348524385</v>
      </c>
      <c r="AC57" t="n">
        <v>104.8445778419951</v>
      </c>
      <c r="AD57" t="n">
        <v>84711.88249378002</v>
      </c>
      <c r="AE57" t="n">
        <v>115906.5348524385</v>
      </c>
      <c r="AF57" t="n">
        <v>4.738358858728284e-06</v>
      </c>
      <c r="AG57" t="n">
        <v>9</v>
      </c>
      <c r="AH57" t="n">
        <v>104844.5778419951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14.5284</v>
      </c>
      <c r="E58" t="n">
        <v>6.88</v>
      </c>
      <c r="F58" t="n">
        <v>4.1</v>
      </c>
      <c r="G58" t="n">
        <v>61.52</v>
      </c>
      <c r="H58" t="n">
        <v>1.13</v>
      </c>
      <c r="I58" t="n">
        <v>4</v>
      </c>
      <c r="J58" t="n">
        <v>236.81</v>
      </c>
      <c r="K58" t="n">
        <v>56.13</v>
      </c>
      <c r="L58" t="n">
        <v>15</v>
      </c>
      <c r="M58" t="n">
        <v>2</v>
      </c>
      <c r="N58" t="n">
        <v>55.68</v>
      </c>
      <c r="O58" t="n">
        <v>29440.33</v>
      </c>
      <c r="P58" t="n">
        <v>51.16</v>
      </c>
      <c r="Q58" t="n">
        <v>203.56</v>
      </c>
      <c r="R58" t="n">
        <v>15.98</v>
      </c>
      <c r="S58" t="n">
        <v>13.05</v>
      </c>
      <c r="T58" t="n">
        <v>1172.9</v>
      </c>
      <c r="U58" t="n">
        <v>0.82</v>
      </c>
      <c r="V58" t="n">
        <v>0.91</v>
      </c>
      <c r="W58" t="n">
        <v>0.06</v>
      </c>
      <c r="X58" t="n">
        <v>0.06</v>
      </c>
      <c r="Y58" t="n">
        <v>1</v>
      </c>
      <c r="Z58" t="n">
        <v>10</v>
      </c>
      <c r="AA58" t="n">
        <v>84.84212786271144</v>
      </c>
      <c r="AB58" t="n">
        <v>116.0847423122305</v>
      </c>
      <c r="AC58" t="n">
        <v>105.0057774319404</v>
      </c>
      <c r="AD58" t="n">
        <v>84842.12786271144</v>
      </c>
      <c r="AE58" t="n">
        <v>116084.7423122305</v>
      </c>
      <c r="AF58" t="n">
        <v>4.731454668385934e-06</v>
      </c>
      <c r="AG58" t="n">
        <v>9</v>
      </c>
      <c r="AH58" t="n">
        <v>105005.7774319404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14.5273</v>
      </c>
      <c r="E59" t="n">
        <v>6.88</v>
      </c>
      <c r="F59" t="n">
        <v>4.1</v>
      </c>
      <c r="G59" t="n">
        <v>61.53</v>
      </c>
      <c r="H59" t="n">
        <v>1.14</v>
      </c>
      <c r="I59" t="n">
        <v>4</v>
      </c>
      <c r="J59" t="n">
        <v>237.24</v>
      </c>
      <c r="K59" t="n">
        <v>56.13</v>
      </c>
      <c r="L59" t="n">
        <v>15.25</v>
      </c>
      <c r="M59" t="n">
        <v>2</v>
      </c>
      <c r="N59" t="n">
        <v>55.86</v>
      </c>
      <c r="O59" t="n">
        <v>29493.67</v>
      </c>
      <c r="P59" t="n">
        <v>50.74</v>
      </c>
      <c r="Q59" t="n">
        <v>203.56</v>
      </c>
      <c r="R59" t="n">
        <v>15.99</v>
      </c>
      <c r="S59" t="n">
        <v>13.05</v>
      </c>
      <c r="T59" t="n">
        <v>1177.88</v>
      </c>
      <c r="U59" t="n">
        <v>0.82</v>
      </c>
      <c r="V59" t="n">
        <v>0.91</v>
      </c>
      <c r="W59" t="n">
        <v>0.06</v>
      </c>
      <c r="X59" t="n">
        <v>0.06</v>
      </c>
      <c r="Y59" t="n">
        <v>1</v>
      </c>
      <c r="Z59" t="n">
        <v>10</v>
      </c>
      <c r="AA59" t="n">
        <v>84.68641745718234</v>
      </c>
      <c r="AB59" t="n">
        <v>115.8716924659274</v>
      </c>
      <c r="AC59" t="n">
        <v>104.8130607639511</v>
      </c>
      <c r="AD59" t="n">
        <v>84686.41745718234</v>
      </c>
      <c r="AE59" t="n">
        <v>115871.6924659274</v>
      </c>
      <c r="AF59" t="n">
        <v>4.731096432094587e-06</v>
      </c>
      <c r="AG59" t="n">
        <v>9</v>
      </c>
      <c r="AH59" t="n">
        <v>104813.0607639511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14.5261</v>
      </c>
      <c r="E60" t="n">
        <v>6.88</v>
      </c>
      <c r="F60" t="n">
        <v>4.1</v>
      </c>
      <c r="G60" t="n">
        <v>61.54</v>
      </c>
      <c r="H60" t="n">
        <v>1.16</v>
      </c>
      <c r="I60" t="n">
        <v>4</v>
      </c>
      <c r="J60" t="n">
        <v>237.67</v>
      </c>
      <c r="K60" t="n">
        <v>56.13</v>
      </c>
      <c r="L60" t="n">
        <v>15.5</v>
      </c>
      <c r="M60" t="n">
        <v>2</v>
      </c>
      <c r="N60" t="n">
        <v>56.05</v>
      </c>
      <c r="O60" t="n">
        <v>29547.07</v>
      </c>
      <c r="P60" t="n">
        <v>50.48</v>
      </c>
      <c r="Q60" t="n">
        <v>203.56</v>
      </c>
      <c r="R60" t="n">
        <v>15.97</v>
      </c>
      <c r="S60" t="n">
        <v>13.05</v>
      </c>
      <c r="T60" t="n">
        <v>1171.37</v>
      </c>
      <c r="U60" t="n">
        <v>0.82</v>
      </c>
      <c r="V60" t="n">
        <v>0.91</v>
      </c>
      <c r="W60" t="n">
        <v>0.06</v>
      </c>
      <c r="X60" t="n">
        <v>0.06</v>
      </c>
      <c r="Y60" t="n">
        <v>1</v>
      </c>
      <c r="Z60" t="n">
        <v>10</v>
      </c>
      <c r="AA60" t="n">
        <v>84.59077014277277</v>
      </c>
      <c r="AB60" t="n">
        <v>115.7408235906906</v>
      </c>
      <c r="AC60" t="n">
        <v>104.6946818304912</v>
      </c>
      <c r="AD60" t="n">
        <v>84590.77014277277</v>
      </c>
      <c r="AE60" t="n">
        <v>115740.8235906906</v>
      </c>
      <c r="AF60" t="n">
        <v>4.730705628867661e-06</v>
      </c>
      <c r="AG60" t="n">
        <v>9</v>
      </c>
      <c r="AH60" t="n">
        <v>104694.6818304912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14.5261</v>
      </c>
      <c r="E61" t="n">
        <v>6.88</v>
      </c>
      <c r="F61" t="n">
        <v>4.1</v>
      </c>
      <c r="G61" t="n">
        <v>61.54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50.13</v>
      </c>
      <c r="Q61" t="n">
        <v>203.56</v>
      </c>
      <c r="R61" t="n">
        <v>15.98</v>
      </c>
      <c r="S61" t="n">
        <v>13.05</v>
      </c>
      <c r="T61" t="n">
        <v>1173.95</v>
      </c>
      <c r="U61" t="n">
        <v>0.82</v>
      </c>
      <c r="V61" t="n">
        <v>0.91</v>
      </c>
      <c r="W61" t="n">
        <v>0.06</v>
      </c>
      <c r="X61" t="n">
        <v>0.06</v>
      </c>
      <c r="Y61" t="n">
        <v>1</v>
      </c>
      <c r="Z61" t="n">
        <v>10</v>
      </c>
      <c r="AA61" t="n">
        <v>84.45964854107407</v>
      </c>
      <c r="AB61" t="n">
        <v>115.5614172305697</v>
      </c>
      <c r="AC61" t="n">
        <v>104.5323977615818</v>
      </c>
      <c r="AD61" t="n">
        <v>84459.64854107407</v>
      </c>
      <c r="AE61" t="n">
        <v>115561.4172305697</v>
      </c>
      <c r="AF61" t="n">
        <v>4.730705628867661e-06</v>
      </c>
      <c r="AG61" t="n">
        <v>9</v>
      </c>
      <c r="AH61" t="n">
        <v>104532.3977615818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14.5402</v>
      </c>
      <c r="E62" t="n">
        <v>6.88</v>
      </c>
      <c r="F62" t="n">
        <v>4.1</v>
      </c>
      <c r="G62" t="n">
        <v>61.44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49.72</v>
      </c>
      <c r="Q62" t="n">
        <v>203.56</v>
      </c>
      <c r="R62" t="n">
        <v>15.69</v>
      </c>
      <c r="S62" t="n">
        <v>13.05</v>
      </c>
      <c r="T62" t="n">
        <v>1028.45</v>
      </c>
      <c r="U62" t="n">
        <v>0.83</v>
      </c>
      <c r="V62" t="n">
        <v>0.91</v>
      </c>
      <c r="W62" t="n">
        <v>0.06</v>
      </c>
      <c r="X62" t="n">
        <v>0.06</v>
      </c>
      <c r="Y62" t="n">
        <v>1</v>
      </c>
      <c r="Z62" t="n">
        <v>10</v>
      </c>
      <c r="AA62" t="n">
        <v>84.28578950473928</v>
      </c>
      <c r="AB62" t="n">
        <v>115.3235356269372</v>
      </c>
      <c r="AC62" t="n">
        <v>104.317219244331</v>
      </c>
      <c r="AD62" t="n">
        <v>84285.78950473928</v>
      </c>
      <c r="AE62" t="n">
        <v>115323.5356269372</v>
      </c>
      <c r="AF62" t="n">
        <v>4.735297566784034e-06</v>
      </c>
      <c r="AG62" t="n">
        <v>9</v>
      </c>
      <c r="AH62" t="n">
        <v>104317.219244331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14.5478</v>
      </c>
      <c r="E63" t="n">
        <v>6.87</v>
      </c>
      <c r="F63" t="n">
        <v>4.09</v>
      </c>
      <c r="G63" t="n">
        <v>61.38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49</v>
      </c>
      <c r="Q63" t="n">
        <v>203.56</v>
      </c>
      <c r="R63" t="n">
        <v>15.65</v>
      </c>
      <c r="S63" t="n">
        <v>13.05</v>
      </c>
      <c r="T63" t="n">
        <v>1010.64</v>
      </c>
      <c r="U63" t="n">
        <v>0.83</v>
      </c>
      <c r="V63" t="n">
        <v>0.91</v>
      </c>
      <c r="W63" t="n">
        <v>0.06</v>
      </c>
      <c r="X63" t="n">
        <v>0.05</v>
      </c>
      <c r="Y63" t="n">
        <v>1</v>
      </c>
      <c r="Z63" t="n">
        <v>10</v>
      </c>
      <c r="AA63" t="n">
        <v>84.00003569457475</v>
      </c>
      <c r="AB63" t="n">
        <v>114.9325546573019</v>
      </c>
      <c r="AC63" t="n">
        <v>103.9635529496923</v>
      </c>
      <c r="AD63" t="n">
        <v>84000.03569457475</v>
      </c>
      <c r="AE63" t="n">
        <v>114932.5546573019</v>
      </c>
      <c r="AF63" t="n">
        <v>4.737772653887895e-06</v>
      </c>
      <c r="AG63" t="n">
        <v>9</v>
      </c>
      <c r="AH63" t="n">
        <v>103963.5529496923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14.5237</v>
      </c>
      <c r="E64" t="n">
        <v>6.89</v>
      </c>
      <c r="F64" t="n">
        <v>4.1</v>
      </c>
      <c r="G64" t="n">
        <v>61.55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48.61</v>
      </c>
      <c r="Q64" t="n">
        <v>203.56</v>
      </c>
      <c r="R64" t="n">
        <v>16.05</v>
      </c>
      <c r="S64" t="n">
        <v>13.05</v>
      </c>
      <c r="T64" t="n">
        <v>1211.52</v>
      </c>
      <c r="U64" t="n">
        <v>0.8100000000000001</v>
      </c>
      <c r="V64" t="n">
        <v>0.91</v>
      </c>
      <c r="W64" t="n">
        <v>0.06</v>
      </c>
      <c r="X64" t="n">
        <v>0.06</v>
      </c>
      <c r="Y64" t="n">
        <v>1</v>
      </c>
      <c r="Z64" t="n">
        <v>10</v>
      </c>
      <c r="AA64" t="n">
        <v>83.89358977367684</v>
      </c>
      <c r="AB64" t="n">
        <v>114.7869106522669</v>
      </c>
      <c r="AC64" t="n">
        <v>103.8318090040851</v>
      </c>
      <c r="AD64" t="n">
        <v>83893.58977367684</v>
      </c>
      <c r="AE64" t="n">
        <v>114786.9106522669</v>
      </c>
      <c r="AF64" t="n">
        <v>4.72992402241381e-06</v>
      </c>
      <c r="AG64" t="n">
        <v>9</v>
      </c>
      <c r="AH64" t="n">
        <v>103831.8090040851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14.5214</v>
      </c>
      <c r="E65" t="n">
        <v>6.89</v>
      </c>
      <c r="F65" t="n">
        <v>4.1</v>
      </c>
      <c r="G65" t="n">
        <v>61.57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48.17</v>
      </c>
      <c r="Q65" t="n">
        <v>203.56</v>
      </c>
      <c r="R65" t="n">
        <v>16.09</v>
      </c>
      <c r="S65" t="n">
        <v>13.05</v>
      </c>
      <c r="T65" t="n">
        <v>1227.83</v>
      </c>
      <c r="U65" t="n">
        <v>0.8100000000000001</v>
      </c>
      <c r="V65" t="n">
        <v>0.91</v>
      </c>
      <c r="W65" t="n">
        <v>0.06</v>
      </c>
      <c r="X65" t="n">
        <v>0.06</v>
      </c>
      <c r="Y65" t="n">
        <v>1</v>
      </c>
      <c r="Z65" t="n">
        <v>10</v>
      </c>
      <c r="AA65" t="n">
        <v>83.73194151957354</v>
      </c>
      <c r="AB65" t="n">
        <v>114.5657363795852</v>
      </c>
      <c r="AC65" t="n">
        <v>103.631743293568</v>
      </c>
      <c r="AD65" t="n">
        <v>83731.94151957353</v>
      </c>
      <c r="AE65" t="n">
        <v>114565.7363795852</v>
      </c>
      <c r="AF65" t="n">
        <v>4.729174982895536e-06</v>
      </c>
      <c r="AG65" t="n">
        <v>9</v>
      </c>
      <c r="AH65" t="n">
        <v>103631.743293568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14.6634</v>
      </c>
      <c r="E66" t="n">
        <v>6.82</v>
      </c>
      <c r="F66" t="n">
        <v>4.08</v>
      </c>
      <c r="G66" t="n">
        <v>81.61</v>
      </c>
      <c r="H66" t="n">
        <v>1.26</v>
      </c>
      <c r="I66" t="n">
        <v>3</v>
      </c>
      <c r="J66" t="n">
        <v>240.28</v>
      </c>
      <c r="K66" t="n">
        <v>56.13</v>
      </c>
      <c r="L66" t="n">
        <v>17</v>
      </c>
      <c r="M66" t="n">
        <v>1</v>
      </c>
      <c r="N66" t="n">
        <v>57.16</v>
      </c>
      <c r="O66" t="n">
        <v>29869.01</v>
      </c>
      <c r="P66" t="n">
        <v>47.43</v>
      </c>
      <c r="Q66" t="n">
        <v>203.56</v>
      </c>
      <c r="R66" t="n">
        <v>15.25</v>
      </c>
      <c r="S66" t="n">
        <v>13.05</v>
      </c>
      <c r="T66" t="n">
        <v>817.03</v>
      </c>
      <c r="U66" t="n">
        <v>0.86</v>
      </c>
      <c r="V66" t="n">
        <v>0.92</v>
      </c>
      <c r="W66" t="n">
        <v>0.06</v>
      </c>
      <c r="X66" t="n">
        <v>0.04</v>
      </c>
      <c r="Y66" t="n">
        <v>1</v>
      </c>
      <c r="Z66" t="n">
        <v>10</v>
      </c>
      <c r="AA66" t="n">
        <v>83.24960518576475</v>
      </c>
      <c r="AB66" t="n">
        <v>113.9057825284911</v>
      </c>
      <c r="AC66" t="n">
        <v>103.0347745117711</v>
      </c>
      <c r="AD66" t="n">
        <v>83249.60518576475</v>
      </c>
      <c r="AE66" t="n">
        <v>113905.7825284911</v>
      </c>
      <c r="AF66" t="n">
        <v>4.775420031415042e-06</v>
      </c>
      <c r="AG66" t="n">
        <v>9</v>
      </c>
      <c r="AH66" t="n">
        <v>103034.7745117711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14.6783</v>
      </c>
      <c r="E67" t="n">
        <v>6.81</v>
      </c>
      <c r="F67" t="n">
        <v>4.07</v>
      </c>
      <c r="G67" t="n">
        <v>81.47</v>
      </c>
      <c r="H67" t="n">
        <v>1.27</v>
      </c>
      <c r="I67" t="n">
        <v>3</v>
      </c>
      <c r="J67" t="n">
        <v>240.72</v>
      </c>
      <c r="K67" t="n">
        <v>56.13</v>
      </c>
      <c r="L67" t="n">
        <v>17.25</v>
      </c>
      <c r="M67" t="n">
        <v>1</v>
      </c>
      <c r="N67" t="n">
        <v>57.34</v>
      </c>
      <c r="O67" t="n">
        <v>29922.88</v>
      </c>
      <c r="P67" t="n">
        <v>47.57</v>
      </c>
      <c r="Q67" t="n">
        <v>203.56</v>
      </c>
      <c r="R67" t="n">
        <v>15</v>
      </c>
      <c r="S67" t="n">
        <v>13.05</v>
      </c>
      <c r="T67" t="n">
        <v>689.17</v>
      </c>
      <c r="U67" t="n">
        <v>0.87</v>
      </c>
      <c r="V67" t="n">
        <v>0.92</v>
      </c>
      <c r="W67" t="n">
        <v>0.06</v>
      </c>
      <c r="X67" t="n">
        <v>0.03</v>
      </c>
      <c r="Y67" t="n">
        <v>1</v>
      </c>
      <c r="Z67" t="n">
        <v>10</v>
      </c>
      <c r="AA67" t="n">
        <v>83.27590734241525</v>
      </c>
      <c r="AB67" t="n">
        <v>113.9417702995895</v>
      </c>
      <c r="AC67" t="n">
        <v>103.0673276605051</v>
      </c>
      <c r="AD67" t="n">
        <v>83275.90734241524</v>
      </c>
      <c r="AE67" t="n">
        <v>113941.7702995896</v>
      </c>
      <c r="AF67" t="n">
        <v>4.780272504816033e-06</v>
      </c>
      <c r="AG67" t="n">
        <v>9</v>
      </c>
      <c r="AH67" t="n">
        <v>103067.3276605051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14.6873</v>
      </c>
      <c r="E68" t="n">
        <v>6.81</v>
      </c>
      <c r="F68" t="n">
        <v>4.07</v>
      </c>
      <c r="G68" t="n">
        <v>81.38</v>
      </c>
      <c r="H68" t="n">
        <v>1.29</v>
      </c>
      <c r="I68" t="n">
        <v>3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47.64</v>
      </c>
      <c r="Q68" t="n">
        <v>203.56</v>
      </c>
      <c r="R68" t="n">
        <v>14.85</v>
      </c>
      <c r="S68" t="n">
        <v>13.05</v>
      </c>
      <c r="T68" t="n">
        <v>615.24</v>
      </c>
      <c r="U68" t="n">
        <v>0.88</v>
      </c>
      <c r="V68" t="n">
        <v>0.92</v>
      </c>
      <c r="W68" t="n">
        <v>0.06</v>
      </c>
      <c r="X68" t="n">
        <v>0.03</v>
      </c>
      <c r="Y68" t="n">
        <v>1</v>
      </c>
      <c r="Z68" t="n">
        <v>10</v>
      </c>
      <c r="AA68" t="n">
        <v>83.2896730371984</v>
      </c>
      <c r="AB68" t="n">
        <v>113.9606051304914</v>
      </c>
      <c r="AC68" t="n">
        <v>103.0843649215806</v>
      </c>
      <c r="AD68" t="n">
        <v>83289.6730371984</v>
      </c>
      <c r="AE68" t="n">
        <v>113960.6051304914</v>
      </c>
      <c r="AF68" t="n">
        <v>4.783203529017974e-06</v>
      </c>
      <c r="AG68" t="n">
        <v>9</v>
      </c>
      <c r="AH68" t="n">
        <v>103084.3649215806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14.6855</v>
      </c>
      <c r="E69" t="n">
        <v>6.81</v>
      </c>
      <c r="F69" t="n">
        <v>4.07</v>
      </c>
      <c r="G69" t="n">
        <v>81.40000000000001</v>
      </c>
      <c r="H69" t="n">
        <v>1.31</v>
      </c>
      <c r="I69" t="n">
        <v>3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47.66</v>
      </c>
      <c r="Q69" t="n">
        <v>203.56</v>
      </c>
      <c r="R69" t="n">
        <v>14.87</v>
      </c>
      <c r="S69" t="n">
        <v>13.05</v>
      </c>
      <c r="T69" t="n">
        <v>625.35</v>
      </c>
      <c r="U69" t="n">
        <v>0.88</v>
      </c>
      <c r="V69" t="n">
        <v>0.92</v>
      </c>
      <c r="W69" t="n">
        <v>0.06</v>
      </c>
      <c r="X69" t="n">
        <v>0.03</v>
      </c>
      <c r="Y69" t="n">
        <v>1</v>
      </c>
      <c r="Z69" t="n">
        <v>10</v>
      </c>
      <c r="AA69" t="n">
        <v>83.29952051884555</v>
      </c>
      <c r="AB69" t="n">
        <v>113.9740788893213</v>
      </c>
      <c r="AC69" t="n">
        <v>103.0965527637783</v>
      </c>
      <c r="AD69" t="n">
        <v>83299.52051884556</v>
      </c>
      <c r="AE69" t="n">
        <v>113974.0788893213</v>
      </c>
      <c r="AF69" t="n">
        <v>4.782617324177586e-06</v>
      </c>
      <c r="AG69" t="n">
        <v>9</v>
      </c>
      <c r="AH69" t="n">
        <v>103096.5527637783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2024-09-24T15:16:03Z</dcterms:created>
  <dcterms:modified xmlns:dcterms="http://purl.org/dc/terms/" xmlns:xsi="http://www.w3.org/2001/XMLSchema-instance" xsi:type="dcterms:W3CDTF">2024-09-24T15:16:03Z</dcterms:modified>
</cp:coreProperties>
</file>